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codeName="ThisWorkbook" defaultThemeVersion="124226"/>
  <mc:AlternateContent xmlns:mc="http://schemas.openxmlformats.org/markup-compatibility/2006">
    <mc:Choice Requires="x15">
      <x15ac:absPath xmlns:x15ac="http://schemas.microsoft.com/office/spreadsheetml/2010/11/ac" url="W:\Clients\US Poultry &amp; Egg\TRI CALC 2015\Revised Jan 2018\"/>
    </mc:Choice>
  </mc:AlternateContent>
  <bookViews>
    <workbookView xWindow="360" yWindow="80" windowWidth="11340" windowHeight="6800" activeTab="1" xr2:uid="{00000000-000D-0000-FFFF-FFFF00000000}"/>
  </bookViews>
  <sheets>
    <sheet name="CoverSheet" sheetId="8" r:id="rId1"/>
    <sheet name="Instructions" sheetId="3" r:id="rId2"/>
    <sheet name="Example Data Input" sheetId="6" r:id="rId3"/>
    <sheet name="Inputs and Calculations" sheetId="5" r:id="rId4"/>
    <sheet name="Summary" sheetId="4" r:id="rId5"/>
  </sheets>
  <externalReferences>
    <externalReference r:id="rId6"/>
  </externalReferences>
  <definedNames>
    <definedName name="CH4_GWP">'[1]Conversions-Constants'!$B$25</definedName>
    <definedName name="N2O_GWP">'[1]Conversions-Constants'!$B$26</definedName>
    <definedName name="_xlnm.Print_Area" localSheetId="0">CoverSheet!$A$1:$A$32</definedName>
    <definedName name="_xlnm.Print_Area" localSheetId="2">'Example Data Input'!$A$1:$G$69</definedName>
    <definedName name="_xlnm.Print_Area" localSheetId="3">'Inputs and Calculations'!$A$1:$G$255</definedName>
  </definedNames>
  <calcPr calcId="171027"/>
</workbook>
</file>

<file path=xl/calcChain.xml><?xml version="1.0" encoding="utf-8"?>
<calcChain xmlns="http://schemas.openxmlformats.org/spreadsheetml/2006/main">
  <c r="B7" i="4" l="1"/>
  <c r="E10" i="4"/>
  <c r="E9" i="4"/>
  <c r="E8" i="4"/>
  <c r="F228" i="5"/>
  <c r="F200" i="5"/>
  <c r="F172" i="5"/>
  <c r="F144" i="5"/>
  <c r="F116" i="5"/>
  <c r="F88" i="5"/>
  <c r="F60" i="5"/>
  <c r="B228" i="5"/>
  <c r="B200" i="5"/>
  <c r="B172" i="5"/>
  <c r="B144" i="5"/>
  <c r="B116" i="5"/>
  <c r="B88" i="5"/>
  <c r="B60" i="5"/>
  <c r="F32" i="5"/>
  <c r="B32" i="5"/>
  <c r="F132" i="5" l="1"/>
  <c r="G132" i="5" s="1"/>
  <c r="F131" i="5"/>
  <c r="G131" i="5"/>
  <c r="G104" i="5"/>
  <c r="G103" i="5"/>
  <c r="F104" i="5"/>
  <c r="F103" i="5"/>
  <c r="F75" i="5"/>
  <c r="G75" i="5" s="1"/>
  <c r="F76" i="5"/>
  <c r="G76" i="5" s="1"/>
  <c r="F48" i="5"/>
  <c r="F47" i="5"/>
  <c r="G47" i="5" s="1"/>
  <c r="G48" i="5"/>
  <c r="F20" i="5"/>
  <c r="G20" i="5" s="1"/>
  <c r="F19" i="5"/>
  <c r="G19" i="5"/>
  <c r="F216" i="5"/>
  <c r="F215" i="5"/>
  <c r="G216" i="5"/>
  <c r="G215" i="5"/>
  <c r="F188" i="5"/>
  <c r="G188" i="5" s="1"/>
  <c r="F187" i="5"/>
  <c r="G187" i="5" s="1"/>
  <c r="F159" i="5"/>
  <c r="G159" i="5"/>
  <c r="F160" i="5"/>
  <c r="G160" i="5" s="1"/>
  <c r="F158" i="5"/>
  <c r="C247" i="5"/>
  <c r="E247" i="5" s="1"/>
  <c r="C246" i="5"/>
  <c r="E246" i="5" s="1"/>
  <c r="C21" i="4" l="1"/>
  <c r="G47" i="6" l="1"/>
  <c r="F47" i="6"/>
  <c r="G46" i="6"/>
  <c r="F46" i="6"/>
  <c r="G45" i="6"/>
  <c r="F45" i="6"/>
  <c r="G44" i="6"/>
  <c r="F44" i="6"/>
  <c r="G43" i="6"/>
  <c r="F43" i="6"/>
  <c r="G42" i="6"/>
  <c r="F42" i="6"/>
  <c r="G41" i="6"/>
  <c r="F41" i="6"/>
  <c r="G40" i="6"/>
  <c r="F40" i="6"/>
  <c r="G39" i="6"/>
  <c r="F39" i="6"/>
  <c r="G38" i="6"/>
  <c r="F38" i="6"/>
  <c r="G37" i="6"/>
  <c r="F37" i="6"/>
  <c r="G36" i="6"/>
  <c r="F36" i="6"/>
  <c r="G35" i="6"/>
  <c r="F35" i="6"/>
  <c r="C69" i="6" l="1"/>
  <c r="E69" i="6" s="1"/>
  <c r="F26" i="6" s="1"/>
  <c r="G26" i="6" s="1"/>
  <c r="C68" i="6"/>
  <c r="E68" i="6" s="1"/>
  <c r="F25" i="6" s="1"/>
  <c r="G25" i="6" s="1"/>
  <c r="C67" i="6"/>
  <c r="E67" i="6" s="1"/>
  <c r="F24" i="6" s="1"/>
  <c r="G24" i="6" s="1"/>
  <c r="C66" i="6"/>
  <c r="E66" i="6" s="1"/>
  <c r="F23" i="6" s="1"/>
  <c r="G23" i="6" s="1"/>
  <c r="C65" i="6"/>
  <c r="E65" i="6" s="1"/>
  <c r="F22" i="6" s="1"/>
  <c r="G22" i="6" s="1"/>
  <c r="C64" i="6"/>
  <c r="E64" i="6" s="1"/>
  <c r="F21" i="6" s="1"/>
  <c r="G21" i="6" s="1"/>
  <c r="C63" i="6"/>
  <c r="E63" i="6" s="1"/>
  <c r="F20" i="6" s="1"/>
  <c r="G20" i="6" s="1"/>
  <c r="C62" i="6"/>
  <c r="E62" i="6" s="1"/>
  <c r="F19" i="6" s="1"/>
  <c r="G19" i="6" s="1"/>
  <c r="C61" i="6"/>
  <c r="E61" i="6" s="1"/>
  <c r="F18" i="6" s="1"/>
  <c r="G18" i="6" s="1"/>
  <c r="C60" i="6"/>
  <c r="E60" i="6" s="1"/>
  <c r="F17" i="6" s="1"/>
  <c r="G17" i="6" s="1"/>
  <c r="C59" i="6"/>
  <c r="E59" i="6" s="1"/>
  <c r="F16" i="6" s="1"/>
  <c r="G16" i="6" s="1"/>
  <c r="C58" i="6"/>
  <c r="E58" i="6" s="1"/>
  <c r="F15" i="6" s="1"/>
  <c r="G15" i="6" s="1"/>
  <c r="C57" i="6"/>
  <c r="E57" i="6" s="1"/>
  <c r="F14" i="6" s="1"/>
  <c r="G14" i="6" s="1"/>
  <c r="B3" i="4" l="1"/>
  <c r="B2" i="4"/>
  <c r="C256" i="5" l="1"/>
  <c r="E256" i="5" s="1"/>
  <c r="F29" i="5" s="1"/>
  <c r="C255" i="5"/>
  <c r="E255" i="5" s="1"/>
  <c r="C254" i="5"/>
  <c r="E254" i="5" s="1"/>
  <c r="C253" i="5"/>
  <c r="E253" i="5" s="1"/>
  <c r="C252" i="5"/>
  <c r="E252" i="5" s="1"/>
  <c r="C251" i="5"/>
  <c r="E251" i="5" s="1"/>
  <c r="F24" i="5" s="1"/>
  <c r="C250" i="5"/>
  <c r="E250" i="5" s="1"/>
  <c r="C249" i="5"/>
  <c r="E249" i="5" s="1"/>
  <c r="F134" i="5" s="1"/>
  <c r="G134" i="5" s="1"/>
  <c r="C248" i="5"/>
  <c r="E248" i="5" s="1"/>
  <c r="C245" i="5"/>
  <c r="E245" i="5" s="1"/>
  <c r="C244" i="5"/>
  <c r="E244" i="5" s="1"/>
  <c r="F45" i="5" s="1"/>
  <c r="G45" i="5" s="1"/>
  <c r="C243" i="5"/>
  <c r="E243" i="5" s="1"/>
  <c r="C242" i="5"/>
  <c r="F49" i="5" l="1"/>
  <c r="G49" i="5" s="1"/>
  <c r="F133" i="5"/>
  <c r="G133" i="5" s="1"/>
  <c r="F46" i="5"/>
  <c r="G46" i="5" s="1"/>
  <c r="F53" i="5"/>
  <c r="G53" i="5" s="1"/>
  <c r="F54" i="5"/>
  <c r="G54" i="5" s="1"/>
  <c r="F156" i="5"/>
  <c r="G156" i="5" s="1"/>
  <c r="F72" i="5"/>
  <c r="F44" i="5"/>
  <c r="G44" i="5" s="1"/>
  <c r="F128" i="5"/>
  <c r="G128" i="5" s="1"/>
  <c r="F212" i="5"/>
  <c r="G212" i="5" s="1"/>
  <c r="F184" i="5"/>
  <c r="G184" i="5" s="1"/>
  <c r="F162" i="5"/>
  <c r="G162" i="5" s="1"/>
  <c r="F50" i="5"/>
  <c r="G50" i="5" s="1"/>
  <c r="F218" i="5"/>
  <c r="G218" i="5" s="1"/>
  <c r="F190" i="5"/>
  <c r="G190" i="5" s="1"/>
  <c r="E242" i="5"/>
  <c r="F169" i="5"/>
  <c r="G169" i="5" s="1"/>
  <c r="F57" i="5"/>
  <c r="G57" i="5" s="1"/>
  <c r="F197" i="5"/>
  <c r="G197" i="5" s="1"/>
  <c r="F141" i="5"/>
  <c r="G141" i="5" s="1"/>
  <c r="F85" i="5"/>
  <c r="G85" i="5" s="1"/>
  <c r="F225" i="5"/>
  <c r="G225" i="5" s="1"/>
  <c r="F113" i="5"/>
  <c r="G113" i="5" s="1"/>
  <c r="F163" i="5"/>
  <c r="G163" i="5" s="1"/>
  <c r="F51" i="5"/>
  <c r="G51" i="5" s="1"/>
  <c r="F55" i="5"/>
  <c r="G55" i="5" s="1"/>
  <c r="F52" i="5"/>
  <c r="G52" i="5" s="1"/>
  <c r="F220" i="5"/>
  <c r="G220" i="5" s="1"/>
  <c r="F108" i="5"/>
  <c r="G108" i="5" s="1"/>
  <c r="F192" i="5"/>
  <c r="G192" i="5" s="1"/>
  <c r="F164" i="5"/>
  <c r="G164" i="5" s="1"/>
  <c r="F136" i="5"/>
  <c r="G136" i="5" s="1"/>
  <c r="F80" i="5"/>
  <c r="G80" i="5" s="1"/>
  <c r="F56" i="5"/>
  <c r="G56" i="5" s="1"/>
  <c r="F17" i="5"/>
  <c r="G17" i="5" s="1"/>
  <c r="F213" i="5"/>
  <c r="F101" i="5"/>
  <c r="G101" i="5" s="1"/>
  <c r="F185" i="5"/>
  <c r="F157" i="5"/>
  <c r="F129" i="5"/>
  <c r="F73" i="5"/>
  <c r="G73" i="5" s="1"/>
  <c r="F23" i="5"/>
  <c r="G23" i="5" s="1"/>
  <c r="F107" i="5"/>
  <c r="G107" i="5" s="1"/>
  <c r="F219" i="5"/>
  <c r="G219" i="5" s="1"/>
  <c r="F191" i="5"/>
  <c r="G191" i="5" s="1"/>
  <c r="F135" i="5"/>
  <c r="G135" i="5" s="1"/>
  <c r="F79" i="5"/>
  <c r="G79" i="5" s="1"/>
  <c r="F27" i="5"/>
  <c r="G27" i="5" s="1"/>
  <c r="F223" i="5"/>
  <c r="G223" i="5" s="1"/>
  <c r="F111" i="5"/>
  <c r="G111" i="5" s="1"/>
  <c r="F195" i="5"/>
  <c r="G195" i="5" s="1"/>
  <c r="F167" i="5"/>
  <c r="G167" i="5" s="1"/>
  <c r="F139" i="5"/>
  <c r="G139" i="5" s="1"/>
  <c r="F83" i="5"/>
  <c r="G83" i="5" s="1"/>
  <c r="F18" i="5"/>
  <c r="G18" i="5" s="1"/>
  <c r="F186" i="5"/>
  <c r="G186" i="5" s="1"/>
  <c r="F214" i="5"/>
  <c r="G214" i="5" s="1"/>
  <c r="F130" i="5"/>
  <c r="G130" i="5" s="1"/>
  <c r="F74" i="5"/>
  <c r="G74" i="5" s="1"/>
  <c r="F102" i="5"/>
  <c r="G102" i="5" s="1"/>
  <c r="F28" i="5"/>
  <c r="G28" i="5" s="1"/>
  <c r="F168" i="5"/>
  <c r="F196" i="5"/>
  <c r="F224" i="5"/>
  <c r="F140" i="5"/>
  <c r="F84" i="5"/>
  <c r="F112" i="5"/>
  <c r="F21" i="5"/>
  <c r="G21" i="5" s="1"/>
  <c r="F189" i="5"/>
  <c r="F217" i="5"/>
  <c r="F77" i="5"/>
  <c r="F105" i="5"/>
  <c r="F161" i="5"/>
  <c r="F25" i="5"/>
  <c r="G25" i="5" s="1"/>
  <c r="F193" i="5"/>
  <c r="F165" i="5"/>
  <c r="F137" i="5"/>
  <c r="F81" i="5"/>
  <c r="F109" i="5"/>
  <c r="F221" i="5"/>
  <c r="F16" i="5"/>
  <c r="G16" i="5" s="1"/>
  <c r="F100" i="5"/>
  <c r="F22" i="5"/>
  <c r="G22" i="5" s="1"/>
  <c r="F78" i="5"/>
  <c r="G78" i="5" s="1"/>
  <c r="F106" i="5"/>
  <c r="G106" i="5" s="1"/>
  <c r="F26" i="5"/>
  <c r="G26" i="5" s="1"/>
  <c r="F138" i="5"/>
  <c r="G138" i="5" s="1"/>
  <c r="F82" i="5"/>
  <c r="G82" i="5" s="1"/>
  <c r="F222" i="5"/>
  <c r="G222" i="5" s="1"/>
  <c r="F110" i="5"/>
  <c r="G110" i="5" s="1"/>
  <c r="F194" i="5"/>
  <c r="G194" i="5" s="1"/>
  <c r="F166" i="5"/>
  <c r="G166" i="5" s="1"/>
  <c r="G24" i="5"/>
  <c r="G29" i="5"/>
  <c r="F155" i="5" l="1"/>
  <c r="G155" i="5" s="1"/>
  <c r="F71" i="5"/>
  <c r="G71" i="5" s="1"/>
  <c r="F43" i="5"/>
  <c r="G43" i="5" s="1"/>
  <c r="F211" i="5"/>
  <c r="G211" i="5" s="1"/>
  <c r="F183" i="5"/>
  <c r="G183" i="5" s="1"/>
  <c r="F99" i="5"/>
  <c r="G99" i="5" s="1"/>
  <c r="F127" i="5"/>
  <c r="G127" i="5" s="1"/>
  <c r="F15" i="5"/>
  <c r="G15" i="5" s="1"/>
  <c r="F35" i="5"/>
  <c r="F33" i="5"/>
  <c r="B33" i="5"/>
  <c r="G221" i="5"/>
  <c r="F230" i="5" s="1"/>
  <c r="B230" i="5"/>
  <c r="G165" i="5"/>
  <c r="F174" i="5" s="1"/>
  <c r="B174" i="5"/>
  <c r="B173" i="5"/>
  <c r="G161" i="5"/>
  <c r="F173" i="5" s="1"/>
  <c r="F145" i="5"/>
  <c r="B145" i="5"/>
  <c r="B147" i="5"/>
  <c r="G140" i="5"/>
  <c r="F147" i="5" s="1"/>
  <c r="G168" i="5"/>
  <c r="F175" i="5" s="1"/>
  <c r="B175" i="5"/>
  <c r="F34" i="5"/>
  <c r="G109" i="5"/>
  <c r="F118" i="5" s="1"/>
  <c r="B118" i="5"/>
  <c r="F62" i="5"/>
  <c r="B62" i="5"/>
  <c r="G105" i="5"/>
  <c r="F117" i="5" s="1"/>
  <c r="B117" i="5"/>
  <c r="G217" i="5"/>
  <c r="F229" i="5" s="1"/>
  <c r="B229" i="5"/>
  <c r="G224" i="5"/>
  <c r="F231" i="5" s="1"/>
  <c r="B231" i="5"/>
  <c r="G129" i="5"/>
  <c r="G213" i="5"/>
  <c r="B34" i="5"/>
  <c r="G100" i="5"/>
  <c r="G81" i="5"/>
  <c r="F90" i="5" s="1"/>
  <c r="B90" i="5"/>
  <c r="G193" i="5"/>
  <c r="F202" i="5" s="1"/>
  <c r="B202" i="5"/>
  <c r="F61" i="5"/>
  <c r="B61" i="5"/>
  <c r="G189" i="5"/>
  <c r="F201" i="5" s="1"/>
  <c r="B201" i="5"/>
  <c r="G112" i="5"/>
  <c r="F119" i="5" s="1"/>
  <c r="B119" i="5"/>
  <c r="F63" i="5"/>
  <c r="B63" i="5"/>
  <c r="G157" i="5"/>
  <c r="B35" i="5"/>
  <c r="G72" i="5"/>
  <c r="G137" i="5"/>
  <c r="F146" i="5" s="1"/>
  <c r="B146" i="5"/>
  <c r="G77" i="5"/>
  <c r="F89" i="5" s="1"/>
  <c r="B89" i="5"/>
  <c r="G84" i="5"/>
  <c r="F91" i="5" s="1"/>
  <c r="B91" i="5"/>
  <c r="G196" i="5"/>
  <c r="F203" i="5" s="1"/>
  <c r="B203" i="5"/>
  <c r="G185" i="5"/>
  <c r="B15" i="4" l="1"/>
  <c r="B14" i="4"/>
  <c r="B16" i="4"/>
  <c r="B10" i="4"/>
  <c r="B8" i="4"/>
  <c r="D8" i="4" s="1"/>
  <c r="B9" i="4"/>
  <c r="D9" i="4" s="1"/>
  <c r="C28" i="4" l="1"/>
  <c r="B28" i="4"/>
  <c r="C25" i="4"/>
  <c r="B25" i="4"/>
  <c r="C26" i="4"/>
  <c r="B26" i="4"/>
  <c r="C27" i="4"/>
  <c r="B27" i="4"/>
  <c r="D10" i="4"/>
  <c r="D27" i="4" l="1"/>
  <c r="D26" i="4"/>
  <c r="D28" i="4"/>
  <c r="D25" i="4"/>
  <c r="G158" i="5" l="1"/>
  <c r="B13" i="4" s="1"/>
  <c r="D7" i="4"/>
  <c r="E7" i="4" s="1"/>
</calcChain>
</file>

<file path=xl/sharedStrings.xml><?xml version="1.0" encoding="utf-8"?>
<sst xmlns="http://schemas.openxmlformats.org/spreadsheetml/2006/main" count="754" uniqueCount="159">
  <si>
    <t>Ingredient 1</t>
  </si>
  <si>
    <t>Name</t>
  </si>
  <si>
    <t>Copper Sulfate</t>
  </si>
  <si>
    <t>pounds</t>
  </si>
  <si>
    <t>Composition</t>
  </si>
  <si>
    <t>ZnO</t>
  </si>
  <si>
    <t>Chemical</t>
  </si>
  <si>
    <t>Manganese Sulfate</t>
  </si>
  <si>
    <t>MnO</t>
  </si>
  <si>
    <t>Manganese Oxide</t>
  </si>
  <si>
    <t>Zinc Sulfate</t>
  </si>
  <si>
    <t>Zinc Oxide</t>
  </si>
  <si>
    <t>Total Copper Compounds</t>
  </si>
  <si>
    <t>Total Manganese Compounds</t>
  </si>
  <si>
    <t>Total Zinc</t>
  </si>
  <si>
    <t>Total Selenium</t>
  </si>
  <si>
    <t>Total Copper</t>
  </si>
  <si>
    <t>Total Manganese</t>
  </si>
  <si>
    <t>Total Zinc Compounds</t>
  </si>
  <si>
    <t>Total Selenium Compounds</t>
  </si>
  <si>
    <t>Ingredient 2</t>
  </si>
  <si>
    <t>Ingredient 3</t>
  </si>
  <si>
    <t>Ingredient 4</t>
  </si>
  <si>
    <t>Ingredient 5</t>
  </si>
  <si>
    <t>Ingredient 6</t>
  </si>
  <si>
    <t>Ingredient 8</t>
  </si>
  <si>
    <t>Ingredient 7</t>
  </si>
  <si>
    <t>Pounds</t>
  </si>
  <si>
    <t>Form R or Form A</t>
  </si>
  <si>
    <t xml:space="preserve">Scope  </t>
  </si>
  <si>
    <t>General Instructions for Tool Use</t>
  </si>
  <si>
    <t xml:space="preserve">Data should be based on the best readily available data. In the absence of site specific analytical data, data should be based on readily available data such as data from EPA guidance documents, data from other similar facilities, industry guidance, best professional judgement, etc. </t>
  </si>
  <si>
    <r>
      <t xml:space="preserve">General rules of the thumb and guidance are indicated throughout Tool in </t>
    </r>
    <r>
      <rPr>
        <i/>
        <sz val="11"/>
        <color theme="1"/>
        <rFont val="Calibri"/>
        <family val="2"/>
        <scheme val="minor"/>
      </rPr>
      <t>italics.</t>
    </r>
  </si>
  <si>
    <t>Background calculations are shown in [brackets] in order to debug, determine spreadsheet errors, etc.</t>
  </si>
  <si>
    <t>Data Needed to Complete Tool</t>
  </si>
  <si>
    <t>You may find that you need the following data to use the TRI Reporting Tool:</t>
  </si>
  <si>
    <t>Additional Guidance Documents</t>
  </si>
  <si>
    <r>
      <rPr>
        <sz val="11"/>
        <color theme="1"/>
        <rFont val="Calibri"/>
        <family val="2"/>
      </rPr>
      <t xml:space="preserve">● </t>
    </r>
    <r>
      <rPr>
        <sz val="10"/>
        <rFont val="Arial"/>
        <family val="2"/>
      </rPr>
      <t>EPA's List of Lists - Consolidated List of Chemicals Subject to the Emergency Planning and Community Right-to-Know Act, Comprehensive Environmental Response, Compensation and Liability Act and Section 112(r) of the Clean Air Act</t>
    </r>
  </si>
  <si>
    <t>● US EPA. "Toxic Chemical Release Inventory Forms and Instructions." (This document is updated for each reporting year.)</t>
  </si>
  <si>
    <t>● US EPA Office of Pollution Prevention and Toxics. "EPCRA Section 313 Reporting Guidance for Food Processors." EPA 745-R-98-011. September 1998.</t>
  </si>
  <si>
    <t>Poultry Feed Mill</t>
  </si>
  <si>
    <t>● Feed Production Records</t>
  </si>
  <si>
    <t>● MSDS/SDS sheets for products/ingredients</t>
  </si>
  <si>
    <t>● Product/Ingredient Labels</t>
  </si>
  <si>
    <t>Reporting Summary</t>
  </si>
  <si>
    <t>Facility:</t>
  </si>
  <si>
    <t xml:space="preserve">Calendar Year: </t>
  </si>
  <si>
    <t>Processed</t>
  </si>
  <si>
    <t>Otherwise Used</t>
  </si>
  <si>
    <t>Reporting Status</t>
  </si>
  <si>
    <t>Reporting Threshold (lbs)</t>
  </si>
  <si>
    <t>Data Inputs</t>
  </si>
  <si>
    <t>Facility Name:</t>
  </si>
  <si>
    <t>Reporting Year:</t>
  </si>
  <si>
    <t xml:space="preserve">Three primary values need to be calculated for each chemical; chemical compounds used (for reporting threshold determination), elemental chemical used and elemental chemical releases. For example, </t>
  </si>
  <si>
    <t xml:space="preserve">Data to be input is for the calendar year (January 1 - December 31). </t>
  </si>
  <si>
    <t>% Elemental Chemical</t>
  </si>
  <si>
    <t>or</t>
  </si>
  <si>
    <t xml:space="preserve">% Chemical Compound </t>
  </si>
  <si>
    <r>
      <t>CuSO</t>
    </r>
    <r>
      <rPr>
        <vertAlign val="subscript"/>
        <sz val="11"/>
        <rFont val="Calibri"/>
        <family val="2"/>
        <scheme val="minor"/>
      </rPr>
      <t>4</t>
    </r>
  </si>
  <si>
    <r>
      <t>C</t>
    </r>
    <r>
      <rPr>
        <vertAlign val="subscript"/>
        <sz val="11"/>
        <rFont val="Calibri"/>
        <family val="2"/>
        <scheme val="minor"/>
      </rPr>
      <t>6</t>
    </r>
    <r>
      <rPr>
        <sz val="11"/>
        <rFont val="Calibri"/>
        <family val="2"/>
        <scheme val="minor"/>
      </rPr>
      <t>H</t>
    </r>
    <r>
      <rPr>
        <vertAlign val="subscript"/>
        <sz val="11"/>
        <rFont val="Calibri"/>
        <family val="2"/>
        <scheme val="minor"/>
      </rPr>
      <t>4</t>
    </r>
    <r>
      <rPr>
        <sz val="11"/>
        <rFont val="Calibri"/>
        <family val="2"/>
        <scheme val="minor"/>
      </rPr>
      <t>Cu</t>
    </r>
    <r>
      <rPr>
        <vertAlign val="subscript"/>
        <sz val="11"/>
        <rFont val="Calibri"/>
        <family val="2"/>
        <scheme val="minor"/>
      </rPr>
      <t>2</t>
    </r>
    <r>
      <rPr>
        <sz val="11"/>
        <rFont val="Calibri"/>
        <family val="2"/>
        <scheme val="minor"/>
      </rPr>
      <t>O</t>
    </r>
    <r>
      <rPr>
        <vertAlign val="subscript"/>
        <sz val="11"/>
        <rFont val="Calibri"/>
        <family val="2"/>
        <scheme val="minor"/>
      </rPr>
      <t>7</t>
    </r>
  </si>
  <si>
    <r>
      <t>MnSO</t>
    </r>
    <r>
      <rPr>
        <vertAlign val="subscript"/>
        <sz val="11"/>
        <rFont val="Calibri"/>
        <family val="2"/>
        <scheme val="minor"/>
      </rPr>
      <t>4</t>
    </r>
  </si>
  <si>
    <r>
      <t>ZnSO</t>
    </r>
    <r>
      <rPr>
        <vertAlign val="subscript"/>
        <sz val="11"/>
        <rFont val="Calibri"/>
        <family val="2"/>
        <scheme val="minor"/>
      </rPr>
      <t>4</t>
    </r>
  </si>
  <si>
    <t>Sodium Selenite</t>
  </si>
  <si>
    <t>Se</t>
  </si>
  <si>
    <t>Ingredients and feed formulations are constantly changing.  Carefully review data each year.</t>
  </si>
  <si>
    <t>Example</t>
  </si>
  <si>
    <t>Example Product 1000</t>
  </si>
  <si>
    <t>Annual Amount Used</t>
  </si>
  <si>
    <t>Compound Formula</t>
  </si>
  <si>
    <t>Zinc Amino Acid Complex</t>
  </si>
  <si>
    <r>
      <t>ZnH</t>
    </r>
    <r>
      <rPr>
        <vertAlign val="subscript"/>
        <sz val="11"/>
        <rFont val="Calibri"/>
        <family val="2"/>
        <scheme val="minor"/>
      </rPr>
      <t>3</t>
    </r>
    <r>
      <rPr>
        <sz val="11"/>
        <rFont val="Calibri"/>
        <family val="2"/>
        <scheme val="minor"/>
      </rPr>
      <t>NC</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xml:space="preserve"> (assumption)</t>
    </r>
  </si>
  <si>
    <t>Organic Selenium/Selium Yeast</t>
  </si>
  <si>
    <r>
      <rPr>
        <sz val="10"/>
        <rFont val="Arial"/>
        <family val="2"/>
      </rPr>
      <t xml:space="preserve">This Tool is intended for use with only the chemicals listed above. There may be other chemicals present in feed formulations that are subject to TRI Reporting.  Refer to EPA's List of Lists (see </t>
    </r>
    <r>
      <rPr>
        <b/>
        <sz val="10"/>
        <rFont val="Arial"/>
        <family val="2"/>
      </rPr>
      <t>Additional Guidance Documents</t>
    </r>
    <r>
      <rPr>
        <sz val="10"/>
        <rFont val="Arial"/>
        <family val="2"/>
      </rPr>
      <t xml:space="preserve"> below) to determine if a chemical is subject to TRI Reporting.  </t>
    </r>
  </si>
  <si>
    <t xml:space="preserve">Note: Calcium, Iodine, Magnesium, Iron and Sodium are not subject to TRI reporting.  </t>
  </si>
  <si>
    <t>Manganese Hydroxychloride</t>
  </si>
  <si>
    <t>Zinc Hydroxychloride</t>
  </si>
  <si>
    <t>CuO</t>
  </si>
  <si>
    <t>Copper (Cupric) Oxide</t>
  </si>
  <si>
    <t>Copper Chloride (Tri-basic Copper Chloride, Copper Hydroxychloride)</t>
  </si>
  <si>
    <r>
      <t>Mn</t>
    </r>
    <r>
      <rPr>
        <vertAlign val="subscript"/>
        <sz val="11"/>
        <rFont val="Calibri"/>
        <family val="2"/>
        <scheme val="minor"/>
      </rPr>
      <t>2</t>
    </r>
    <r>
      <rPr>
        <sz val="11"/>
        <rFont val="Calibri"/>
        <family val="2"/>
        <scheme val="minor"/>
      </rPr>
      <t>(OH)</t>
    </r>
    <r>
      <rPr>
        <vertAlign val="subscript"/>
        <sz val="11"/>
        <rFont val="Calibri"/>
        <family val="2"/>
        <scheme val="minor"/>
      </rPr>
      <t>3</t>
    </r>
    <r>
      <rPr>
        <sz val="11"/>
        <rFont val="Calibri"/>
        <family val="2"/>
        <scheme val="minor"/>
      </rPr>
      <t>Cl</t>
    </r>
  </si>
  <si>
    <r>
      <t>Cu</t>
    </r>
    <r>
      <rPr>
        <vertAlign val="subscript"/>
        <sz val="11"/>
        <rFont val="Calibri"/>
        <family val="2"/>
        <scheme val="minor"/>
      </rPr>
      <t>2</t>
    </r>
    <r>
      <rPr>
        <sz val="11"/>
        <rFont val="Calibri"/>
        <family val="2"/>
        <scheme val="minor"/>
      </rPr>
      <t>(OH)</t>
    </r>
    <r>
      <rPr>
        <vertAlign val="subscript"/>
        <sz val="11"/>
        <rFont val="Calibri"/>
        <family val="2"/>
        <scheme val="minor"/>
      </rPr>
      <t>3</t>
    </r>
    <r>
      <rPr>
        <sz val="11"/>
        <rFont val="Calibri"/>
        <family val="2"/>
        <scheme val="minor"/>
      </rPr>
      <t>Cl</t>
    </r>
  </si>
  <si>
    <r>
      <t>Zn</t>
    </r>
    <r>
      <rPr>
        <vertAlign val="subscript"/>
        <sz val="11"/>
        <rFont val="Calibri"/>
        <family val="2"/>
        <scheme val="minor"/>
      </rPr>
      <t>5</t>
    </r>
    <r>
      <rPr>
        <sz val="11"/>
        <rFont val="Calibri"/>
        <family val="2"/>
        <scheme val="minor"/>
      </rPr>
      <t>(OH)</t>
    </r>
    <r>
      <rPr>
        <vertAlign val="subscript"/>
        <sz val="11"/>
        <rFont val="Calibri"/>
        <family val="2"/>
        <scheme val="minor"/>
      </rPr>
      <t>8</t>
    </r>
    <r>
      <rPr>
        <sz val="11"/>
        <rFont val="Calibri"/>
        <family val="2"/>
        <scheme val="minor"/>
      </rPr>
      <t>Cl</t>
    </r>
    <r>
      <rPr>
        <vertAlign val="subscript"/>
        <sz val="11"/>
        <rFont val="Calibri"/>
        <family val="2"/>
        <scheme val="minor"/>
      </rPr>
      <t>2</t>
    </r>
  </si>
  <si>
    <r>
      <t>Na</t>
    </r>
    <r>
      <rPr>
        <vertAlign val="subscript"/>
        <sz val="11"/>
        <rFont val="Calibri"/>
        <family val="2"/>
        <scheme val="minor"/>
      </rPr>
      <t>2</t>
    </r>
    <r>
      <rPr>
        <sz val="11"/>
        <rFont val="Calibri"/>
        <family val="2"/>
        <scheme val="minor"/>
      </rPr>
      <t>SeO</t>
    </r>
    <r>
      <rPr>
        <vertAlign val="subscript"/>
        <sz val="11"/>
        <rFont val="Calibri"/>
        <family val="2"/>
        <scheme val="minor"/>
      </rPr>
      <t>3</t>
    </r>
  </si>
  <si>
    <t>Copper (Cupric) Citrate</t>
  </si>
  <si>
    <t>Releases</t>
  </si>
  <si>
    <t>Molecular Weight of Metals</t>
  </si>
  <si>
    <t>Copper</t>
  </si>
  <si>
    <t>Manganese</t>
  </si>
  <si>
    <t>Zinc</t>
  </si>
  <si>
    <t>Selenium</t>
  </si>
  <si>
    <t>Calculation Constants</t>
  </si>
  <si>
    <t>Chemical Compound</t>
  </si>
  <si>
    <t>% Reportable Elemental Metal</t>
  </si>
  <si>
    <t>Molecular Weight</t>
  </si>
  <si>
    <t>Total Metal Compounds</t>
  </si>
  <si>
    <t>Total Metal</t>
  </si>
  <si>
    <t>Insert % Chemical Compound or the % Elemental Compound, but not both! See example above. For 10% enter "10" not "0.1".</t>
  </si>
  <si>
    <t xml:space="preserve">Only ingredients that contain a TRI listed chemical (i.e., copper, manganese, zinc, selenium, etc.) need to be input in this Tool.  If an ingredient does not contain a TRI listed chemical, then it should be omitted from this Tool. </t>
  </si>
  <si>
    <t>Ingredient 8 Summary</t>
  </si>
  <si>
    <t>Ingredient 1 Summary</t>
  </si>
  <si>
    <t>Ingredient 2 Summary</t>
  </si>
  <si>
    <t>Ingredient 3 Summary</t>
  </si>
  <si>
    <t>Ingredient 4 Summary</t>
  </si>
  <si>
    <t>Ingredient 5 Summary</t>
  </si>
  <si>
    <t>Ingredient 6 Summary</t>
  </si>
  <si>
    <t>Ingredient 7 Summary</t>
  </si>
  <si>
    <t>Examples include Trace Mineral Mix 1, TBCC, Availa-Zn, IntelliBond C, etc.</t>
  </si>
  <si>
    <t>John's Feed Mill</t>
  </si>
  <si>
    <t>Copper Compounds (lbs)</t>
  </si>
  <si>
    <t>Manganese Compounds (lbs)</t>
  </si>
  <si>
    <t>Zinc Compounds (lbs)</t>
  </si>
  <si>
    <t>Selenium Compounds (lbs)</t>
  </si>
  <si>
    <t>General Data</t>
  </si>
  <si>
    <t>Does your Pellet Coolers have cyclones?  (Yes or No)</t>
  </si>
  <si>
    <t>Releases to Atmosphere from Feed Loadout (Pounds)</t>
  </si>
  <si>
    <t>Total Releases (Pounds)</t>
  </si>
  <si>
    <t>Releases to Atmosphere from Pellet Cooler Cyclones (Pounds)</t>
  </si>
  <si>
    <t xml:space="preserve">Copper </t>
  </si>
  <si>
    <t xml:space="preserve">Manganese </t>
  </si>
  <si>
    <t xml:space="preserve">Zinc </t>
  </si>
  <si>
    <t xml:space="preserve">Selenium </t>
  </si>
  <si>
    <t>If releases exceed 500 pounds (and reporting thresholds are exceeded), then a Form R is required.</t>
  </si>
  <si>
    <t>Source</t>
  </si>
  <si>
    <t>Feed Shipping</t>
  </si>
  <si>
    <t>Emission Factor (lbs/ton)</t>
  </si>
  <si>
    <t>AP-42 9.9.1</t>
  </si>
  <si>
    <t>Pelletizing - Pellet Cooler with Cyclone or High Efficiency Cyclone</t>
  </si>
  <si>
    <t>Tool assumes that pellet coolers are controlled by cyclones.  If your pellet coolers are not controlled by cyclones, then releases will not be calculated correctly.</t>
  </si>
  <si>
    <t>When calculating releases to the environment, this Tool assumes that there will be traces of the TRI chemicals (i.e., copper, manganese, zinc, etc.) present in the dusts that are emitted from pellet cooling and feed loadout.</t>
  </si>
  <si>
    <t>Copper (lbs)</t>
  </si>
  <si>
    <t>Manganese (lbs)</t>
  </si>
  <si>
    <t>Zinc (lbs)</t>
  </si>
  <si>
    <t>Selenium (lbs)</t>
  </si>
  <si>
    <t>Totals (for release calculations)</t>
  </si>
  <si>
    <t xml:space="preserve">This Tool is not intended for use with formaldehyde given the site specific variability of releases due to application methods. At this time, formaldehyde use in poultry feed is extremely limited. </t>
  </si>
  <si>
    <t xml:space="preserve">Cells shaded light blue are data entry cells.  Other cells, including calculation cells are locked. </t>
  </si>
  <si>
    <t>Note: Arsenic, Cadmium, Chromium, Cobalt, Formaldehyde, Lead and Mercury are subject to TRI Reporting.  Product labels may include these compounds on product labels, but they are typically present in product formulations that are negligible.  Personnel should verify reporting applicability each year.</t>
  </si>
  <si>
    <t>Toxic Release Inventory (TRI) Guidance Tool</t>
  </si>
  <si>
    <r>
      <rPr>
        <b/>
        <sz val="10"/>
        <color theme="1"/>
        <rFont val="Arial"/>
        <family val="2"/>
      </rPr>
      <t>If a data entry cell is not applicable to your facility, then it shall be left blank.  Typing "N/A" will cause errors because the Tool is anticipating a numerical value.</t>
    </r>
    <r>
      <rPr>
        <sz val="10"/>
        <rFont val="Arial"/>
        <family val="2"/>
      </rPr>
      <t xml:space="preserve">  </t>
    </r>
  </si>
  <si>
    <t>Insert % Chemical Compound or the % Elemental Compound, but not both! See example above. For 10% enter "10" not "0.1". If line item is not applicable, leave blank. Do not input "N/A", etc. as this will cause errors.</t>
  </si>
  <si>
    <t>Disclaimer</t>
  </si>
  <si>
    <t xml:space="preserve">● https://www.epa.gov/toxics-release-inventory-tri-program </t>
  </si>
  <si>
    <t>Any Chicken Company</t>
  </si>
  <si>
    <t xml:space="preserve">Any City, Any State </t>
  </si>
  <si>
    <r>
      <t xml:space="preserve">Are your Pellet Cooler cyclones high efficiency cyclones? (Yes or No) </t>
    </r>
    <r>
      <rPr>
        <i/>
        <sz val="11"/>
        <rFont val="Calibri"/>
        <family val="2"/>
        <scheme val="minor"/>
      </rPr>
      <t>Typically, high efficiency cyclones are defined by having a length at least 3 times the cyclone diameter.</t>
    </r>
  </si>
  <si>
    <t>Initial Release: March 2017</t>
  </si>
  <si>
    <t xml:space="preserve">Data Inputs </t>
  </si>
  <si>
    <t xml:space="preserve">This Tool is intended for poultry feed mills and will compute reporting thresholds and releases of Copper Compounds, Manganese Compounds, Zinc Compounds and Selenium Compounds. </t>
  </si>
  <si>
    <t>This spreadsheet (Tool) is intended to be used as a guide to assist environmental managers, etc. with TRI reporting.  This Tool was produced by US Poultry &amp; Egg Association, with assistance from Woodruff &amp; Howe Environmental Engineering, Inc. (WHEE), for the use of its members as a TRI reporting estimation tool.  The proper use of this Tool requires extensive knowledge of the applicable rules and regulations.  In addition, the user must have an understanding of the limitations of the sampling, metering and analytical data utilized in preparing the information for this reporting.  Users should verify all calculations before submittal to regulatory agencies.  US Poultry &amp; Egg Association and WHEE are not liable for errors, omissions or incorrect usage of this Tool.</t>
  </si>
  <si>
    <t>Trace Mineral 1</t>
  </si>
  <si>
    <t xml:space="preserve">80,000 pounds of "Example Product 1000" were used during the calendar year. Product Label for "Example Product 1000" states product has a guaranteed analysis of 12% manganese.  Also, the only manganese containing ingredient is listed as Manganese Sulfate Monohydrate.  (The term monohydrate or hydrate indicates water is present.  The weight of the water molecule is disregarded in Tool calculations). Also, the Mill used 600,000 lbs of a trace mineral with a label that states "25% zinc sulfate, 2% selenium yeast, 5% magnesium oxide). </t>
  </si>
  <si>
    <t>Yes</t>
  </si>
  <si>
    <t>No</t>
  </si>
  <si>
    <t>Copper Carbonate</t>
  </si>
  <si>
    <r>
      <t>Cu</t>
    </r>
    <r>
      <rPr>
        <vertAlign val="subscript"/>
        <sz val="11"/>
        <rFont val="Calibri"/>
        <family val="2"/>
        <scheme val="minor"/>
      </rPr>
      <t>2</t>
    </r>
    <r>
      <rPr>
        <sz val="11"/>
        <rFont val="Calibri"/>
        <family val="2"/>
        <scheme val="minor"/>
      </rPr>
      <t>(OH)</t>
    </r>
    <r>
      <rPr>
        <vertAlign val="subscript"/>
        <sz val="11"/>
        <rFont val="Calibri"/>
        <family val="2"/>
        <scheme val="minor"/>
      </rPr>
      <t>2</t>
    </r>
    <r>
      <rPr>
        <sz val="11"/>
        <rFont val="Calibri"/>
        <family val="2"/>
        <scheme val="minor"/>
      </rPr>
      <t>CO</t>
    </r>
    <r>
      <rPr>
        <vertAlign val="subscript"/>
        <sz val="11"/>
        <rFont val="Calibri"/>
        <family val="2"/>
        <scheme val="minor"/>
      </rPr>
      <t>3</t>
    </r>
  </si>
  <si>
    <t>Copper bis (Methionine hydroxy analogue)</t>
  </si>
  <si>
    <r>
      <t>C</t>
    </r>
    <r>
      <rPr>
        <vertAlign val="subscript"/>
        <sz val="11"/>
        <rFont val="Calibri"/>
        <family val="2"/>
        <scheme val="minor"/>
      </rPr>
      <t>10</t>
    </r>
    <r>
      <rPr>
        <sz val="11"/>
        <rFont val="Calibri"/>
        <family val="2"/>
        <scheme val="minor"/>
      </rPr>
      <t>H</t>
    </r>
    <r>
      <rPr>
        <vertAlign val="subscript"/>
        <sz val="11"/>
        <rFont val="Calibri"/>
        <family val="2"/>
        <scheme val="minor"/>
      </rPr>
      <t>18</t>
    </r>
    <r>
      <rPr>
        <sz val="11"/>
        <rFont val="Calibri"/>
        <family val="2"/>
        <scheme val="minor"/>
      </rPr>
      <t>CuO</t>
    </r>
    <r>
      <rPr>
        <vertAlign val="subscript"/>
        <sz val="11"/>
        <rFont val="Calibri"/>
        <family val="2"/>
        <scheme val="minor"/>
      </rPr>
      <t>6</t>
    </r>
    <r>
      <rPr>
        <sz val="11"/>
        <rFont val="Calibri"/>
        <family val="2"/>
        <scheme val="minor"/>
      </rPr>
      <t>S</t>
    </r>
    <r>
      <rPr>
        <vertAlign val="subscript"/>
        <sz val="11"/>
        <rFont val="Calibri"/>
        <family val="2"/>
        <scheme val="minor"/>
      </rPr>
      <t>2</t>
    </r>
  </si>
  <si>
    <t>2nd Release: January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</si>
</sst>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00_);_(* \(#,##0.000\);_(* &quot;-&quot;??_);_(@_)"/>
    <numFmt numFmtId="167" formatCode="[$-409]mmmm\ d\,\ yy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2"/>
      <color theme="1"/>
      <name val="Calibri"/>
      <family val="2"/>
      <scheme val="minor"/>
    </font>
    <font>
      <sz val="11"/>
      <color theme="1"/>
      <name val="Calibri"/>
      <family val="2"/>
    </font>
    <font>
      <i/>
      <sz val="11"/>
      <color theme="1"/>
      <name val="Calibri"/>
      <family val="2"/>
      <scheme val="minor"/>
    </font>
    <font>
      <b/>
      <u/>
      <sz val="12"/>
      <name val="Calibri"/>
      <family val="2"/>
      <scheme val="minor"/>
    </font>
    <font>
      <vertAlign val="subscript"/>
      <sz val="11"/>
      <name val="Calibri"/>
      <family val="2"/>
      <scheme val="minor"/>
    </font>
    <font>
      <i/>
      <sz val="11"/>
      <name val="Calibri"/>
      <family val="2"/>
      <scheme val="minor"/>
    </font>
    <font>
      <b/>
      <u/>
      <sz val="11"/>
      <name val="Calibri"/>
      <family val="2"/>
      <scheme val="minor"/>
    </font>
    <font>
      <b/>
      <sz val="10"/>
      <color theme="1"/>
      <name val="Arial"/>
      <family val="2"/>
    </font>
    <font>
      <u/>
      <sz val="10"/>
      <color theme="10"/>
      <name val="Arial"/>
      <family val="2"/>
    </font>
    <font>
      <b/>
      <sz val="20"/>
      <color theme="1"/>
      <name val="Calibri"/>
      <family val="2"/>
      <scheme val="minor"/>
    </font>
    <font>
      <sz val="8"/>
      <color theme="1"/>
      <name val="Calibri"/>
      <family val="2"/>
      <scheme val="minor"/>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s>
  <borders count="47">
    <border>
      <left/>
      <right/>
      <top/>
      <bottom/>
      <diagonal/>
    </border>
    <border>
      <left style="double">
        <color indexed="64"/>
      </left>
      <right/>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s>
  <cellStyleXfs count="7">
    <xf numFmtId="0" fontId="0" fillId="0" borderId="0"/>
    <xf numFmtId="0" fontId="6" fillId="0" borderId="0"/>
    <xf numFmtId="0" fontId="6" fillId="0" borderId="0"/>
    <xf numFmtId="43" fontId="6" fillId="0" borderId="0" applyFont="0" applyFill="0" applyBorder="0" applyAlignment="0" applyProtection="0"/>
    <xf numFmtId="0" fontId="19" fillId="0" borderId="0" applyNumberFormat="0" applyFill="0" applyBorder="0" applyAlignment="0" applyProtection="0"/>
    <xf numFmtId="0" fontId="3" fillId="0" borderId="0"/>
    <xf numFmtId="0" fontId="2" fillId="0" borderId="0"/>
  </cellStyleXfs>
  <cellXfs count="177">
    <xf numFmtId="0" fontId="0" fillId="0" borderId="0" xfId="0"/>
    <xf numFmtId="0" fontId="8" fillId="0" borderId="0" xfId="0" applyFont="1" applyBorder="1"/>
    <xf numFmtId="0" fontId="9" fillId="0" borderId="0" xfId="0" applyFont="1" applyBorder="1"/>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1" xfId="0" applyFont="1" applyBorder="1"/>
    <xf numFmtId="0" fontId="0" fillId="0" borderId="2" xfId="0" applyBorder="1"/>
    <xf numFmtId="0" fontId="0" fillId="0" borderId="0" xfId="0" applyAlignment="1">
      <alignment wrapText="1"/>
    </xf>
    <xf numFmtId="0" fontId="14" fillId="2" borderId="0" xfId="1" applyFont="1" applyFill="1" applyBorder="1" applyAlignment="1">
      <alignment horizontal="left"/>
    </xf>
    <xf numFmtId="0" fontId="0" fillId="2" borderId="0" xfId="0" applyFill="1"/>
    <xf numFmtId="0" fontId="7" fillId="0" borderId="0" xfId="0" applyFont="1" applyAlignment="1">
      <alignment horizontal="right"/>
    </xf>
    <xf numFmtId="0" fontId="0" fillId="0" borderId="0" xfId="0" applyFont="1"/>
    <xf numFmtId="0" fontId="9" fillId="0" borderId="0" xfId="0" applyFont="1" applyAlignment="1">
      <alignment horizontal="right"/>
    </xf>
    <xf numFmtId="0" fontId="9" fillId="0" borderId="0" xfId="0" applyFont="1"/>
    <xf numFmtId="0" fontId="9" fillId="0" borderId="3" xfId="0" applyFont="1" applyBorder="1" applyAlignment="1"/>
    <xf numFmtId="0" fontId="7" fillId="0" borderId="4" xfId="0" applyFont="1" applyBorder="1" applyAlignment="1">
      <alignment horizontal="center"/>
    </xf>
    <xf numFmtId="0" fontId="8" fillId="0" borderId="6" xfId="0" applyFont="1" applyBorder="1" applyAlignment="1">
      <alignment horizontal="right"/>
    </xf>
    <xf numFmtId="3" fontId="8" fillId="0" borderId="7" xfId="2" applyNumberFormat="1" applyFont="1" applyBorder="1"/>
    <xf numFmtId="0" fontId="8" fillId="0" borderId="9" xfId="0" applyFont="1" applyBorder="1"/>
    <xf numFmtId="165" fontId="0" fillId="0" borderId="10" xfId="3" applyNumberFormat="1" applyFont="1" applyBorder="1"/>
    <xf numFmtId="0" fontId="7" fillId="0" borderId="11" xfId="0" applyFont="1" applyBorder="1"/>
    <xf numFmtId="0" fontId="8" fillId="0" borderId="6" xfId="0" applyFont="1" applyBorder="1"/>
    <xf numFmtId="0" fontId="0" fillId="0" borderId="12" xfId="0" applyBorder="1"/>
    <xf numFmtId="3" fontId="8" fillId="0" borderId="0" xfId="0" applyNumberFormat="1" applyFont="1" applyFill="1" applyBorder="1" applyAlignment="1">
      <alignment horizontal="left"/>
    </xf>
    <xf numFmtId="0" fontId="0" fillId="0" borderId="0" xfId="0" applyFill="1"/>
    <xf numFmtId="0" fontId="16" fillId="0" borderId="0" xfId="0" applyFont="1" applyBorder="1"/>
    <xf numFmtId="164" fontId="8" fillId="0" borderId="19" xfId="0" applyNumberFormat="1" applyFont="1" applyFill="1" applyBorder="1" applyAlignment="1" applyProtection="1">
      <alignment horizontal="center"/>
      <protection locked="0"/>
    </xf>
    <xf numFmtId="0" fontId="17" fillId="0" borderId="0" xfId="1" applyFont="1" applyFill="1" applyBorder="1" applyAlignment="1">
      <alignment horizontal="left"/>
    </xf>
    <xf numFmtId="0" fontId="17" fillId="0" borderId="2" xfId="1" applyFont="1" applyFill="1" applyBorder="1" applyAlignment="1">
      <alignment horizontal="left"/>
    </xf>
    <xf numFmtId="0" fontId="0" fillId="0" borderId="2" xfId="0" applyFill="1" applyBorder="1"/>
    <xf numFmtId="0" fontId="9" fillId="0" borderId="18" xfId="0" applyFont="1" applyBorder="1"/>
    <xf numFmtId="0" fontId="8" fillId="0" borderId="18" xfId="0" applyFont="1" applyBorder="1"/>
    <xf numFmtId="0" fontId="8" fillId="0" borderId="17" xfId="0" applyFont="1" applyBorder="1" applyAlignment="1">
      <alignment horizontal="center"/>
    </xf>
    <xf numFmtId="0" fontId="8" fillId="0" borderId="8" xfId="0" applyFont="1" applyBorder="1" applyAlignment="1">
      <alignment horizontal="center"/>
    </xf>
    <xf numFmtId="165" fontId="0" fillId="0" borderId="16" xfId="3" applyNumberFormat="1" applyFont="1" applyBorder="1" applyAlignment="1">
      <alignment horizontal="center"/>
    </xf>
    <xf numFmtId="0" fontId="9" fillId="0" borderId="5" xfId="0" applyFont="1" applyFill="1" applyBorder="1" applyAlignment="1">
      <alignment horizontal="center"/>
    </xf>
    <xf numFmtId="0" fontId="9" fillId="0" borderId="16" xfId="0" applyFont="1" applyBorder="1"/>
    <xf numFmtId="0" fontId="9" fillId="0" borderId="16" xfId="0" applyFont="1" applyBorder="1" applyAlignment="1">
      <alignment horizontal="center"/>
    </xf>
    <xf numFmtId="0" fontId="9" fillId="0" borderId="17" xfId="0" applyFont="1" applyFill="1" applyBorder="1" applyAlignment="1">
      <alignment horizontal="center"/>
    </xf>
    <xf numFmtId="0" fontId="8" fillId="0" borderId="16" xfId="0" applyFont="1" applyBorder="1"/>
    <xf numFmtId="10" fontId="8" fillId="4" borderId="16" xfId="0" applyNumberFormat="1" applyFont="1" applyFill="1" applyBorder="1" applyAlignment="1" applyProtection="1">
      <alignment horizontal="center"/>
      <protection locked="0"/>
    </xf>
    <xf numFmtId="165" fontId="0" fillId="0" borderId="17" xfId="3" applyNumberFormat="1" applyFont="1" applyBorder="1"/>
    <xf numFmtId="0" fontId="8" fillId="0" borderId="18" xfId="0" applyFont="1" applyBorder="1" applyAlignment="1">
      <alignment wrapText="1"/>
    </xf>
    <xf numFmtId="0" fontId="8" fillId="0" borderId="6" xfId="0" applyFont="1" applyFill="1" applyBorder="1"/>
    <xf numFmtId="0" fontId="8" fillId="0" borderId="7" xfId="0" applyFont="1" applyFill="1" applyBorder="1"/>
    <xf numFmtId="10" fontId="8" fillId="4" borderId="7" xfId="0" applyNumberFormat="1" applyFont="1" applyFill="1" applyBorder="1" applyAlignment="1" applyProtection="1">
      <alignment horizontal="center"/>
      <protection locked="0"/>
    </xf>
    <xf numFmtId="165" fontId="0" fillId="0" borderId="7" xfId="3" applyNumberFormat="1" applyFont="1" applyBorder="1" applyAlignment="1">
      <alignment horizontal="center"/>
    </xf>
    <xf numFmtId="165" fontId="0" fillId="0" borderId="8" xfId="3" applyNumberFormat="1" applyFont="1" applyBorder="1"/>
    <xf numFmtId="0" fontId="8" fillId="0" borderId="3" xfId="0" applyFont="1" applyBorder="1"/>
    <xf numFmtId="165" fontId="0" fillId="0" borderId="4" xfId="0" applyNumberFormat="1" applyBorder="1"/>
    <xf numFmtId="0" fontId="8" fillId="0" borderId="5" xfId="0" applyFont="1" applyBorder="1"/>
    <xf numFmtId="165" fontId="0" fillId="0" borderId="16" xfId="0" applyNumberFormat="1" applyBorder="1"/>
    <xf numFmtId="0" fontId="8" fillId="0" borderId="17" xfId="0" applyFont="1" applyBorder="1"/>
    <xf numFmtId="165" fontId="0" fillId="0" borderId="7" xfId="0" applyNumberFormat="1" applyBorder="1"/>
    <xf numFmtId="0" fontId="8" fillId="0" borderId="8" xfId="0" applyFont="1" applyBorder="1"/>
    <xf numFmtId="164" fontId="8" fillId="0" borderId="22" xfId="0" applyNumberFormat="1" applyFont="1" applyFill="1" applyBorder="1" applyAlignment="1" applyProtection="1">
      <alignment horizontal="center"/>
      <protection locked="0"/>
    </xf>
    <xf numFmtId="164" fontId="8" fillId="0" borderId="23" xfId="0" applyNumberFormat="1" applyFont="1" applyFill="1" applyBorder="1" applyAlignment="1" applyProtection="1">
      <alignment horizontal="center"/>
      <protection locked="0"/>
    </xf>
    <xf numFmtId="0" fontId="9" fillId="0" borderId="3" xfId="0" applyFont="1" applyBorder="1"/>
    <xf numFmtId="0" fontId="9" fillId="0" borderId="4" xfId="0" applyFont="1" applyBorder="1"/>
    <xf numFmtId="0" fontId="8" fillId="0" borderId="6" xfId="0" applyFont="1" applyFill="1" applyBorder="1" applyAlignment="1">
      <alignment horizontal="left" wrapText="1"/>
    </xf>
    <xf numFmtId="0" fontId="9" fillId="0" borderId="25" xfId="0" applyFont="1" applyBorder="1"/>
    <xf numFmtId="0" fontId="8" fillId="0" borderId="12" xfId="0" applyFont="1" applyBorder="1"/>
    <xf numFmtId="0" fontId="8" fillId="0" borderId="26" xfId="0" applyFont="1" applyBorder="1"/>
    <xf numFmtId="10" fontId="8" fillId="0" borderId="15" xfId="0" applyNumberFormat="1" applyFont="1" applyBorder="1" applyAlignment="1">
      <alignment horizontal="center"/>
    </xf>
    <xf numFmtId="10" fontId="8" fillId="0" borderId="27" xfId="0" applyNumberFormat="1" applyFont="1" applyBorder="1" applyAlignment="1">
      <alignment horizontal="center"/>
    </xf>
    <xf numFmtId="0" fontId="0" fillId="0" borderId="26" xfId="0" applyBorder="1"/>
    <xf numFmtId="165" fontId="0" fillId="0" borderId="0" xfId="0" applyNumberFormat="1" applyBorder="1"/>
    <xf numFmtId="0" fontId="9" fillId="0" borderId="4" xfId="0" applyFont="1" applyBorder="1" applyAlignment="1">
      <alignment horizontal="center" wrapText="1"/>
    </xf>
    <xf numFmtId="0" fontId="8" fillId="0" borderId="28" xfId="0" applyFont="1" applyFill="1" applyBorder="1"/>
    <xf numFmtId="10" fontId="8" fillId="0" borderId="28" xfId="0" applyNumberFormat="1" applyFont="1" applyFill="1" applyBorder="1" applyAlignment="1" applyProtection="1">
      <alignment horizontal="center"/>
      <protection locked="0"/>
    </xf>
    <xf numFmtId="164" fontId="8" fillId="0" borderId="28" xfId="0" applyNumberFormat="1" applyFont="1" applyFill="1" applyBorder="1" applyAlignment="1" applyProtection="1">
      <alignment horizontal="center"/>
      <protection locked="0"/>
    </xf>
    <xf numFmtId="165" fontId="0" fillId="0" borderId="28" xfId="3" applyNumberFormat="1" applyFont="1" applyFill="1" applyBorder="1" applyAlignment="1">
      <alignment horizontal="center"/>
    </xf>
    <xf numFmtId="165" fontId="0" fillId="0" borderId="28" xfId="3" applyNumberFormat="1" applyFont="1" applyFill="1" applyBorder="1"/>
    <xf numFmtId="0" fontId="8" fillId="0" borderId="29" xfId="0" applyFont="1" applyBorder="1"/>
    <xf numFmtId="0" fontId="0" fillId="0" borderId="0" xfId="0" applyFill="1" applyBorder="1"/>
    <xf numFmtId="0" fontId="0" fillId="0" borderId="7" xfId="0" applyBorder="1" applyAlignment="1">
      <alignment horizontal="left"/>
    </xf>
    <xf numFmtId="0" fontId="6" fillId="0" borderId="8" xfId="0" applyFont="1" applyFill="1" applyBorder="1" applyAlignment="1">
      <alignment horizontal="center"/>
    </xf>
    <xf numFmtId="10" fontId="8" fillId="0" borderId="0" xfId="0" applyNumberFormat="1" applyFont="1" applyFill="1" applyBorder="1" applyAlignment="1" applyProtection="1">
      <alignment horizontal="center"/>
      <protection locked="0"/>
    </xf>
    <xf numFmtId="166" fontId="0" fillId="0" borderId="10" xfId="3" applyNumberFormat="1" applyFont="1" applyBorder="1"/>
    <xf numFmtId="166" fontId="0" fillId="0" borderId="16" xfId="3" applyNumberFormat="1" applyFont="1" applyBorder="1"/>
    <xf numFmtId="166" fontId="4" fillId="0" borderId="16" xfId="0" applyNumberFormat="1" applyFont="1" applyBorder="1"/>
    <xf numFmtId="43" fontId="7" fillId="0" borderId="17" xfId="0" applyNumberFormat="1" applyFont="1" applyBorder="1"/>
    <xf numFmtId="0" fontId="8" fillId="0" borderId="6" xfId="0" applyFont="1" applyBorder="1" applyAlignment="1">
      <alignment wrapText="1"/>
    </xf>
    <xf numFmtId="165" fontId="0" fillId="0" borderId="7" xfId="3" applyNumberFormat="1" applyFont="1" applyBorder="1"/>
    <xf numFmtId="166" fontId="4" fillId="0" borderId="10" xfId="0" applyNumberFormat="1" applyFont="1" applyBorder="1"/>
    <xf numFmtId="43" fontId="7" fillId="0" borderId="11" xfId="0" applyNumberFormat="1" applyFont="1" applyBorder="1"/>
    <xf numFmtId="0" fontId="9" fillId="0" borderId="31" xfId="0" applyFont="1" applyBorder="1" applyAlignment="1"/>
    <xf numFmtId="0" fontId="7" fillId="0" borderId="32" xfId="0" applyFont="1" applyBorder="1" applyAlignment="1">
      <alignment horizontal="center" wrapText="1"/>
    </xf>
    <xf numFmtId="0" fontId="7" fillId="0" borderId="33" xfId="0" applyFont="1" applyFill="1" applyBorder="1" applyAlignment="1">
      <alignment horizontal="center" vertical="top" wrapText="1"/>
    </xf>
    <xf numFmtId="0" fontId="0" fillId="0" borderId="10" xfId="0" applyBorder="1" applyAlignment="1">
      <alignment horizontal="left"/>
    </xf>
    <xf numFmtId="0" fontId="6" fillId="0" borderId="11" xfId="0" applyFont="1" applyFill="1" applyBorder="1" applyAlignment="1">
      <alignment horizontal="center"/>
    </xf>
    <xf numFmtId="0" fontId="5" fillId="0" borderId="33" xfId="0" applyFont="1" applyFill="1" applyBorder="1" applyAlignment="1">
      <alignment horizontal="center"/>
    </xf>
    <xf numFmtId="0" fontId="16" fillId="0" borderId="0" xfId="0" applyFont="1" applyBorder="1" applyAlignment="1"/>
    <xf numFmtId="165" fontId="0" fillId="0" borderId="11" xfId="3" applyNumberFormat="1" applyFont="1" applyBorder="1"/>
    <xf numFmtId="165" fontId="0" fillId="0" borderId="34" xfId="3" applyNumberFormat="1" applyFont="1" applyBorder="1"/>
    <xf numFmtId="0" fontId="7" fillId="0" borderId="36" xfId="0" applyFont="1" applyBorder="1" applyAlignment="1">
      <alignment horizontal="center"/>
    </xf>
    <xf numFmtId="0" fontId="6" fillId="0" borderId="2" xfId="0" applyFont="1" applyBorder="1" applyAlignment="1">
      <alignment wrapText="1"/>
    </xf>
    <xf numFmtId="165" fontId="0" fillId="0" borderId="16" xfId="3" applyNumberFormat="1" applyFont="1" applyBorder="1"/>
    <xf numFmtId="165" fontId="0" fillId="0" borderId="23" xfId="3" applyNumberFormat="1" applyFont="1" applyBorder="1"/>
    <xf numFmtId="0" fontId="7" fillId="0" borderId="34" xfId="0" applyFont="1" applyBorder="1"/>
    <xf numFmtId="166" fontId="0" fillId="0" borderId="7" xfId="3" applyNumberFormat="1" applyFont="1" applyBorder="1"/>
    <xf numFmtId="166" fontId="4" fillId="0" borderId="7" xfId="0" applyNumberFormat="1" applyFont="1" applyBorder="1"/>
    <xf numFmtId="43" fontId="7" fillId="0" borderId="8" xfId="0" applyNumberFormat="1" applyFont="1" applyBorder="1"/>
    <xf numFmtId="0" fontId="0" fillId="0" borderId="0" xfId="0" applyBorder="1"/>
    <xf numFmtId="0" fontId="8" fillId="4" borderId="16" xfId="0" applyFont="1" applyFill="1" applyBorder="1" applyAlignment="1" applyProtection="1">
      <alignment horizontal="center"/>
      <protection locked="0"/>
    </xf>
    <xf numFmtId="3" fontId="8" fillId="4" borderId="22" xfId="0" applyNumberFormat="1" applyFont="1" applyFill="1" applyBorder="1" applyAlignment="1" applyProtection="1">
      <alignment horizontal="center"/>
      <protection locked="0"/>
    </xf>
    <xf numFmtId="0" fontId="19" fillId="0" borderId="0" xfId="4" applyAlignment="1">
      <alignment wrapText="1"/>
    </xf>
    <xf numFmtId="0" fontId="6" fillId="0" borderId="0" xfId="0" applyFont="1" applyAlignment="1">
      <alignment horizontal="justify" wrapText="1"/>
    </xf>
    <xf numFmtId="0" fontId="6" fillId="0" borderId="0" xfId="0" applyFont="1" applyBorder="1" applyAlignment="1">
      <alignment horizontal="justify" wrapText="1"/>
    </xf>
    <xf numFmtId="0" fontId="7" fillId="0" borderId="0" xfId="0" applyFont="1" applyAlignment="1">
      <alignment horizontal="justify" wrapText="1"/>
    </xf>
    <xf numFmtId="0" fontId="6" fillId="0" borderId="0" xfId="0" applyFont="1" applyAlignment="1">
      <alignment horizontal="justify"/>
    </xf>
    <xf numFmtId="0" fontId="0" fillId="0" borderId="0" xfId="0" applyAlignment="1">
      <alignment horizontal="justify"/>
    </xf>
    <xf numFmtId="0" fontId="8" fillId="0" borderId="38" xfId="0" applyFont="1" applyBorder="1"/>
    <xf numFmtId="0" fontId="6" fillId="0" borderId="2" xfId="0" applyFont="1" applyBorder="1" applyAlignment="1">
      <alignment horizontal="right"/>
    </xf>
    <xf numFmtId="0" fontId="6" fillId="0" borderId="12" xfId="0" applyFont="1" applyBorder="1"/>
    <xf numFmtId="0" fontId="11" fillId="2" borderId="2" xfId="0" applyFont="1" applyFill="1" applyBorder="1" applyAlignment="1"/>
    <xf numFmtId="0" fontId="8" fillId="0" borderId="0" xfId="0" applyFont="1" applyFill="1" applyBorder="1"/>
    <xf numFmtId="164" fontId="8" fillId="0" borderId="0" xfId="0" applyNumberFormat="1" applyFont="1" applyFill="1" applyBorder="1" applyAlignment="1" applyProtection="1">
      <alignment horizontal="center"/>
      <protection locked="0"/>
    </xf>
    <xf numFmtId="165" fontId="0" fillId="0" borderId="0" xfId="3" applyNumberFormat="1" applyFont="1" applyFill="1" applyBorder="1" applyAlignment="1">
      <alignment horizontal="center"/>
    </xf>
    <xf numFmtId="165" fontId="0" fillId="0" borderId="0" xfId="3" applyNumberFormat="1" applyFont="1" applyFill="1" applyBorder="1"/>
    <xf numFmtId="0" fontId="2" fillId="0" borderId="0" xfId="6" applyProtection="1">
      <protection locked="0"/>
    </xf>
    <xf numFmtId="0" fontId="2" fillId="0" borderId="0" xfId="6" applyProtection="1"/>
    <xf numFmtId="0" fontId="2" fillId="0" borderId="0" xfId="6" applyAlignment="1" applyProtection="1">
      <alignment wrapText="1"/>
    </xf>
    <xf numFmtId="0" fontId="21" fillId="0" borderId="0" xfId="6" applyFont="1" applyAlignment="1" applyProtection="1">
      <alignment horizontal="justify" wrapText="1"/>
    </xf>
    <xf numFmtId="0" fontId="21" fillId="0" borderId="0" xfId="6" applyFont="1" applyAlignment="1" applyProtection="1">
      <alignment wrapText="1"/>
    </xf>
    <xf numFmtId="167" fontId="2" fillId="0" borderId="0" xfId="6" applyNumberFormat="1" applyAlignment="1" applyProtection="1">
      <alignment horizontal="center" wrapText="1"/>
      <protection locked="0"/>
    </xf>
    <xf numFmtId="0" fontId="2" fillId="0" borderId="0" xfId="6" applyAlignment="1" applyProtection="1">
      <alignment horizontal="center" wrapText="1"/>
      <protection locked="0"/>
    </xf>
    <xf numFmtId="0" fontId="20" fillId="0" borderId="0" xfId="6" applyFont="1" applyAlignment="1" applyProtection="1">
      <alignment horizontal="center" wrapText="1"/>
    </xf>
    <xf numFmtId="0" fontId="8" fillId="0" borderId="41" xfId="0" applyFont="1" applyBorder="1"/>
    <xf numFmtId="0" fontId="0" fillId="0" borderId="42" xfId="0" applyBorder="1"/>
    <xf numFmtId="0" fontId="8" fillId="0" borderId="43" xfId="0" applyFont="1" applyBorder="1" applyAlignment="1">
      <alignment horizontal="left" wrapText="1"/>
    </xf>
    <xf numFmtId="0" fontId="8" fillId="0" borderId="44" xfId="0" applyFont="1" applyBorder="1" applyAlignment="1">
      <alignment horizontal="left" wrapText="1"/>
    </xf>
    <xf numFmtId="0" fontId="0" fillId="0" borderId="44" xfId="0" applyBorder="1"/>
    <xf numFmtId="10" fontId="8" fillId="0" borderId="44" xfId="0" applyNumberFormat="1" applyFont="1" applyFill="1" applyBorder="1" applyAlignment="1" applyProtection="1">
      <alignment horizontal="center"/>
      <protection locked="0"/>
    </xf>
    <xf numFmtId="0" fontId="0" fillId="0" borderId="45" xfId="0" applyBorder="1"/>
    <xf numFmtId="0" fontId="16" fillId="0" borderId="43" xfId="0" applyFont="1" applyFill="1" applyBorder="1" applyAlignment="1">
      <alignment horizontal="left" wrapText="1"/>
    </xf>
    <xf numFmtId="0" fontId="16" fillId="0" borderId="44" xfId="0" applyFont="1" applyFill="1" applyBorder="1" applyAlignment="1">
      <alignment horizontal="left" wrapText="1"/>
    </xf>
    <xf numFmtId="0" fontId="16" fillId="0" borderId="45" xfId="0" applyFont="1" applyFill="1" applyBorder="1" applyAlignment="1">
      <alignment horizontal="left" wrapText="1"/>
    </xf>
    <xf numFmtId="165" fontId="6" fillId="0" borderId="16" xfId="3" applyNumberFormat="1" applyFont="1" applyBorder="1" applyAlignment="1">
      <alignment horizontal="center"/>
    </xf>
    <xf numFmtId="0" fontId="7" fillId="0" borderId="46" xfId="0" applyFont="1" applyBorder="1" applyAlignment="1">
      <alignment horizontal="center"/>
    </xf>
    <xf numFmtId="0" fontId="1" fillId="0" borderId="0" xfId="6" applyFont="1" applyAlignment="1" applyProtection="1">
      <alignment horizontal="right"/>
    </xf>
    <xf numFmtId="0" fontId="9" fillId="2" borderId="0" xfId="0" applyFont="1" applyFill="1" applyAlignment="1">
      <alignment horizontal="left" wrapText="1"/>
    </xf>
    <xf numFmtId="0" fontId="10" fillId="0" borderId="0" xfId="0" applyFont="1" applyAlignment="1">
      <alignment horizontal="center"/>
    </xf>
    <xf numFmtId="0" fontId="11" fillId="0" borderId="0" xfId="0" applyFont="1" applyAlignment="1">
      <alignment horizontal="center"/>
    </xf>
    <xf numFmtId="0" fontId="9" fillId="0" borderId="25" xfId="0" applyFont="1" applyBorder="1" applyAlignment="1">
      <alignment horizontal="center" wrapText="1"/>
    </xf>
    <xf numFmtId="0" fontId="9" fillId="0" borderId="24" xfId="0" applyFont="1" applyBorder="1" applyAlignment="1">
      <alignment horizontal="center" wrapText="1"/>
    </xf>
    <xf numFmtId="0" fontId="11" fillId="2" borderId="2" xfId="0" applyFont="1" applyFill="1" applyBorder="1" applyAlignment="1">
      <alignment horizontal="left"/>
    </xf>
    <xf numFmtId="0" fontId="7" fillId="3" borderId="13" xfId="0" applyFont="1" applyFill="1" applyBorder="1" applyAlignment="1" applyProtection="1">
      <alignment horizontal="left"/>
      <protection locked="0"/>
    </xf>
    <xf numFmtId="0" fontId="7" fillId="3" borderId="14" xfId="0" applyFont="1" applyFill="1" applyBorder="1" applyAlignment="1" applyProtection="1">
      <alignment horizontal="left"/>
      <protection locked="0"/>
    </xf>
    <xf numFmtId="0" fontId="11" fillId="0" borderId="39" xfId="0" applyFont="1" applyBorder="1" applyAlignment="1">
      <alignment horizontal="center"/>
    </xf>
    <xf numFmtId="0" fontId="11" fillId="0" borderId="28" xfId="0" applyFont="1" applyBorder="1" applyAlignment="1">
      <alignment horizontal="center"/>
    </xf>
    <xf numFmtId="0" fontId="11" fillId="0" borderId="40" xfId="0" applyFont="1" applyBorder="1" applyAlignment="1">
      <alignment horizontal="center"/>
    </xf>
    <xf numFmtId="0" fontId="16" fillId="0" borderId="41" xfId="0" applyFont="1" applyFill="1" applyBorder="1" applyAlignment="1">
      <alignment horizontal="left" wrapText="1"/>
    </xf>
    <xf numFmtId="0" fontId="16" fillId="0" borderId="0" xfId="0" applyFont="1" applyFill="1" applyBorder="1" applyAlignment="1">
      <alignment horizontal="left" wrapText="1"/>
    </xf>
    <xf numFmtId="0" fontId="16" fillId="0" borderId="42" xfId="0" applyFont="1" applyFill="1" applyBorder="1" applyAlignment="1">
      <alignment horizontal="left" wrapText="1"/>
    </xf>
    <xf numFmtId="0" fontId="9" fillId="0" borderId="3" xfId="0" applyFont="1" applyBorder="1" applyAlignment="1">
      <alignment horizontal="center"/>
    </xf>
    <xf numFmtId="0" fontId="9" fillId="0" borderId="4" xfId="0" applyFont="1" applyBorder="1" applyAlignment="1">
      <alignment horizontal="center"/>
    </xf>
    <xf numFmtId="0" fontId="16" fillId="0" borderId="4" xfId="0" applyFont="1" applyBorder="1" applyAlignment="1">
      <alignment horizontal="left"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22" fillId="2" borderId="2" xfId="0" applyFont="1" applyFill="1" applyBorder="1" applyAlignment="1">
      <alignment horizontal="right"/>
    </xf>
    <xf numFmtId="0" fontId="17" fillId="0" borderId="0" xfId="0" applyFont="1" applyFill="1" applyBorder="1" applyAlignment="1">
      <alignment horizontal="center"/>
    </xf>
    <xf numFmtId="0" fontId="8" fillId="0" borderId="41" xfId="0" applyFont="1" applyBorder="1" applyAlignment="1">
      <alignment horizontal="left" wrapText="1"/>
    </xf>
    <xf numFmtId="0" fontId="8" fillId="0" borderId="0" xfId="0" applyFont="1" applyBorder="1" applyAlignment="1">
      <alignment horizontal="left" wrapText="1"/>
    </xf>
    <xf numFmtId="0" fontId="8" fillId="0" borderId="9" xfId="1" applyFont="1" applyFill="1" applyBorder="1" applyAlignment="1">
      <alignment horizontal="left"/>
    </xf>
    <xf numFmtId="0" fontId="8" fillId="0" borderId="10" xfId="1" applyFont="1" applyFill="1" applyBorder="1" applyAlignment="1">
      <alignment horizontal="left"/>
    </xf>
    <xf numFmtId="0" fontId="8" fillId="0" borderId="6" xfId="1" applyFont="1" applyFill="1" applyBorder="1" applyAlignment="1">
      <alignment horizontal="left"/>
    </xf>
    <xf numFmtId="0" fontId="8" fillId="0" borderId="7" xfId="1" applyFont="1" applyFill="1" applyBorder="1" applyAlignment="1">
      <alignment horizontal="left"/>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0" fontId="9" fillId="0" borderId="0" xfId="0" applyFont="1" applyAlignment="1">
      <alignment horizontal="left"/>
    </xf>
    <xf numFmtId="0" fontId="9" fillId="0" borderId="30" xfId="0" applyFont="1" applyBorder="1" applyAlignment="1">
      <alignment horizontal="center"/>
    </xf>
    <xf numFmtId="0" fontId="9" fillId="0" borderId="24" xfId="0" applyFont="1" applyBorder="1" applyAlignment="1">
      <alignment horizontal="center"/>
    </xf>
    <xf numFmtId="0" fontId="7" fillId="0" borderId="35" xfId="0" applyFont="1" applyFill="1" applyBorder="1" applyAlignment="1">
      <alignment horizontal="center" vertical="top" wrapText="1"/>
    </xf>
    <xf numFmtId="0" fontId="7" fillId="0" borderId="37" xfId="0" applyFont="1" applyFill="1" applyBorder="1" applyAlignment="1">
      <alignment horizontal="center" vertical="top" wrapText="1"/>
    </xf>
    <xf numFmtId="0" fontId="9" fillId="0" borderId="31" xfId="1" applyFont="1" applyFill="1" applyBorder="1" applyAlignment="1">
      <alignment horizontal="center"/>
    </xf>
    <xf numFmtId="0" fontId="9" fillId="0" borderId="32" xfId="1" applyFont="1" applyFill="1" applyBorder="1" applyAlignment="1">
      <alignment horizontal="center"/>
    </xf>
  </cellXfs>
  <cellStyles count="7">
    <cellStyle name="Comma 10" xfId="3" xr:uid="{00000000-0005-0000-0000-000000000000}"/>
    <cellStyle name="Hyperlink" xfId="4" builtinId="8"/>
    <cellStyle name="Normal" xfId="0" builtinId="0"/>
    <cellStyle name="Normal 2" xfId="5" xr:uid="{00000000-0005-0000-0000-000003000000}"/>
    <cellStyle name="Normal 3" xfId="6" xr:uid="{00000000-0005-0000-0000-000004000000}"/>
    <cellStyle name="Normal 7" xfId="2" xr:uid="{00000000-0005-0000-0000-000005000000}"/>
    <cellStyle name="Normal 8" xfId="1" xr:uid="{00000000-0005-0000-0000-000006000000}"/>
  </cellStyles>
  <dxfs count="4">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2200275</xdr:colOff>
      <xdr:row>22</xdr:row>
      <xdr:rowOff>171450</xdr:rowOff>
    </xdr:from>
    <xdr:ext cx="1849409" cy="1704975"/>
    <xdr:pic>
      <xdr:nvPicPr>
        <xdr:cNvPr id="2" name="Picture 1">
          <a:extLst>
            <a:ext uri="{FF2B5EF4-FFF2-40B4-BE49-F238E27FC236}">
              <a16:creationId xmlns:a16="http://schemas.microsoft.com/office/drawing/2014/main" id="{49C0CAFD-ED3E-489C-8701-72D4CF354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4362450"/>
          <a:ext cx="1849409" cy="17049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s/US%20Poultry%20&amp;%20Egg/Greenhouse%20Gas%20Reporting/USPOULTRY%20CO2%20Footprint%20Estimation%20Toolkit%20Rev%2004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ructions"/>
      <sheetName val="Wastewater Input Form"/>
      <sheetName val="WW Biogas Captured Form"/>
      <sheetName val="Stationary Sources"/>
      <sheetName val="FINAL ANNUAL REPORT"/>
      <sheetName val="Conversions-Constants"/>
      <sheetName val="Mobile Sources - Carbon Dioxide"/>
      <sheetName val="Mobile Sources - N2O &amp; CH4"/>
      <sheetName val="Sheet1"/>
    </sheetNames>
    <sheetDataSet>
      <sheetData sheetId="0" refreshError="1"/>
      <sheetData sheetId="1" refreshError="1"/>
      <sheetData sheetId="2" refreshError="1"/>
      <sheetData sheetId="3" refreshError="1"/>
      <sheetData sheetId="4" refreshError="1"/>
      <sheetData sheetId="5" refreshError="1"/>
      <sheetData sheetId="6">
        <row r="25">
          <cell r="B25">
            <v>21</v>
          </cell>
        </row>
        <row r="26">
          <cell r="B26">
            <v>310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pa.gov/toxics-release-inventory-tri-progra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2"/>
  <sheetViews>
    <sheetView zoomScaleNormal="100" zoomScalePageLayoutView="150" workbookViewId="0">
      <selection activeCell="A33" sqref="A33"/>
    </sheetView>
  </sheetViews>
  <sheetFormatPr defaultColWidth="9.1796875" defaultRowHeight="14.5" x14ac:dyDescent="0.35"/>
  <cols>
    <col min="1" max="1" width="107.81640625" style="120" customWidth="1"/>
    <col min="2" max="16384" width="9.1796875" style="120"/>
  </cols>
  <sheetData>
    <row r="1" spans="1:1" x14ac:dyDescent="0.35">
      <c r="A1" s="121"/>
    </row>
    <row r="2" spans="1:1" x14ac:dyDescent="0.35">
      <c r="A2" s="121"/>
    </row>
    <row r="3" spans="1:1" x14ac:dyDescent="0.35">
      <c r="A3" s="121"/>
    </row>
    <row r="4" spans="1:1" ht="32.5" customHeight="1" x14ac:dyDescent="0.6">
      <c r="A4" s="127" t="s">
        <v>138</v>
      </c>
    </row>
    <row r="5" spans="1:1" x14ac:dyDescent="0.35">
      <c r="A5" s="122"/>
    </row>
    <row r="6" spans="1:1" x14ac:dyDescent="0.35">
      <c r="A6" s="122"/>
    </row>
    <row r="7" spans="1:1" x14ac:dyDescent="0.35">
      <c r="A7" s="126" t="s">
        <v>143</v>
      </c>
    </row>
    <row r="8" spans="1:1" x14ac:dyDescent="0.35">
      <c r="A8" s="126" t="s">
        <v>40</v>
      </c>
    </row>
    <row r="9" spans="1:1" x14ac:dyDescent="0.35">
      <c r="A9" s="126" t="s">
        <v>144</v>
      </c>
    </row>
    <row r="10" spans="1:1" x14ac:dyDescent="0.35">
      <c r="A10" s="125">
        <v>42887</v>
      </c>
    </row>
    <row r="11" spans="1:1" ht="25.5" customHeight="1" x14ac:dyDescent="0.35">
      <c r="A11" s="122"/>
    </row>
    <row r="12" spans="1:1" x14ac:dyDescent="0.35">
      <c r="A12" s="122"/>
    </row>
    <row r="13" spans="1:1" x14ac:dyDescent="0.35">
      <c r="A13" s="122"/>
    </row>
    <row r="14" spans="1:1" ht="45" customHeight="1" x14ac:dyDescent="0.35">
      <c r="A14" s="122"/>
    </row>
    <row r="15" spans="1:1" x14ac:dyDescent="0.35">
      <c r="A15" s="122"/>
    </row>
    <row r="16" spans="1:1" ht="40.5" customHeight="1" x14ac:dyDescent="0.35">
      <c r="A16" s="122"/>
    </row>
    <row r="17" spans="1:1" ht="40.5" customHeight="1" x14ac:dyDescent="0.35">
      <c r="A17" s="122"/>
    </row>
    <row r="18" spans="1:1" x14ac:dyDescent="0.35">
      <c r="A18" s="122"/>
    </row>
    <row r="19" spans="1:1" ht="24.75" customHeight="1" x14ac:dyDescent="0.35">
      <c r="A19" s="122"/>
    </row>
    <row r="20" spans="1:1" x14ac:dyDescent="0.35">
      <c r="A20" s="122"/>
    </row>
    <row r="21" spans="1:1" x14ac:dyDescent="0.35">
      <c r="A21" s="124"/>
    </row>
    <row r="22" spans="1:1" ht="82" customHeight="1" x14ac:dyDescent="0.35">
      <c r="A22" s="123" t="s">
        <v>149</v>
      </c>
    </row>
    <row r="23" spans="1:1" x14ac:dyDescent="0.35">
      <c r="A23" s="122"/>
    </row>
    <row r="24" spans="1:1" x14ac:dyDescent="0.35">
      <c r="A24" s="122"/>
    </row>
    <row r="25" spans="1:1" x14ac:dyDescent="0.35">
      <c r="A25" s="122"/>
    </row>
    <row r="26" spans="1:1" x14ac:dyDescent="0.35">
      <c r="A26" s="122"/>
    </row>
    <row r="27" spans="1:1" x14ac:dyDescent="0.35">
      <c r="A27" s="121"/>
    </row>
    <row r="28" spans="1:1" x14ac:dyDescent="0.35">
      <c r="A28" s="121"/>
    </row>
    <row r="29" spans="1:1" x14ac:dyDescent="0.35">
      <c r="A29" s="121"/>
    </row>
    <row r="30" spans="1:1" x14ac:dyDescent="0.35">
      <c r="A30" s="121"/>
    </row>
    <row r="32" spans="1:1" x14ac:dyDescent="0.35">
      <c r="A32" s="140" t="s">
        <v>158</v>
      </c>
    </row>
  </sheetData>
  <sheetProtection algorithmName="SHA-512" hashValue="G8YNF/eLjoK7/bvQ/BNGpW/Var0YT7o9ZZ0HzagM/teyFqj0/GmWC7RW4Xjego25LaD3Nk5ZTzV8eFk2ZD5U3Q==" saltValue="DZl9eDXawpaoKGKSyyedYw==" spinCount="100000" sheet="1" formatCells="0" formatColumns="0" formatRows="0" insertColumns="0" insertRows="0" deleteColumns="0" deleteRows="0" selectLockedCells="1"/>
  <pageMargins left="0.7" right="0.7" top="1.2083333333333299"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7"/>
  <sheetViews>
    <sheetView tabSelected="1" zoomScaleNormal="100" workbookViewId="0">
      <selection activeCell="B32" sqref="B32"/>
    </sheetView>
  </sheetViews>
  <sheetFormatPr defaultRowHeight="12.5" x14ac:dyDescent="0.25"/>
  <cols>
    <col min="1" max="1" width="3.81640625" customWidth="1"/>
    <col min="2" max="2" width="92.81640625" customWidth="1"/>
  </cols>
  <sheetData>
    <row r="1" spans="1:2" ht="18.5" x14ac:dyDescent="0.45">
      <c r="A1" s="142" t="s">
        <v>138</v>
      </c>
      <c r="B1" s="142"/>
    </row>
    <row r="2" spans="1:2" ht="15.5" x14ac:dyDescent="0.35">
      <c r="A2" s="143" t="s">
        <v>40</v>
      </c>
      <c r="B2" s="143"/>
    </row>
    <row r="3" spans="1:2" x14ac:dyDescent="0.25">
      <c r="A3" s="6"/>
      <c r="B3" s="113" t="s">
        <v>158</v>
      </c>
    </row>
    <row r="4" spans="1:2" ht="14.5" x14ac:dyDescent="0.35">
      <c r="A4" s="141" t="s">
        <v>29</v>
      </c>
      <c r="B4" s="141"/>
    </row>
    <row r="5" spans="1:2" ht="26.5" customHeight="1" x14ac:dyDescent="0.25">
      <c r="B5" s="107" t="s">
        <v>148</v>
      </c>
    </row>
    <row r="6" spans="1:2" ht="38.5" x14ac:dyDescent="0.3">
      <c r="B6" s="107" t="s">
        <v>73</v>
      </c>
    </row>
    <row r="7" spans="1:2" x14ac:dyDescent="0.25">
      <c r="B7" s="107" t="s">
        <v>74</v>
      </c>
    </row>
    <row r="8" spans="1:2" ht="37.5" x14ac:dyDescent="0.25">
      <c r="B8" s="107" t="s">
        <v>137</v>
      </c>
    </row>
    <row r="9" spans="1:2" ht="25" x14ac:dyDescent="0.25">
      <c r="A9" s="103"/>
      <c r="B9" s="108" t="s">
        <v>135</v>
      </c>
    </row>
    <row r="10" spans="1:2" x14ac:dyDescent="0.25">
      <c r="A10" s="6"/>
      <c r="B10" s="96"/>
    </row>
    <row r="11" spans="1:2" ht="14.5" x14ac:dyDescent="0.35">
      <c r="A11" s="141" t="s">
        <v>30</v>
      </c>
      <c r="B11" s="141"/>
    </row>
    <row r="12" spans="1:2" ht="43.5" x14ac:dyDescent="0.35">
      <c r="B12" s="109" t="s">
        <v>31</v>
      </c>
    </row>
    <row r="13" spans="1:2" x14ac:dyDescent="0.25">
      <c r="B13" s="110" t="s">
        <v>136</v>
      </c>
    </row>
    <row r="14" spans="1:2" ht="25" x14ac:dyDescent="0.25">
      <c r="B14" s="107" t="s">
        <v>98</v>
      </c>
    </row>
    <row r="15" spans="1:2" x14ac:dyDescent="0.25">
      <c r="B15" s="110" t="s">
        <v>65</v>
      </c>
    </row>
    <row r="16" spans="1:2" ht="25" x14ac:dyDescent="0.25">
      <c r="B16" s="107" t="s">
        <v>54</v>
      </c>
    </row>
    <row r="17" spans="1:2" x14ac:dyDescent="0.25">
      <c r="B17" s="107" t="s">
        <v>55</v>
      </c>
    </row>
    <row r="18" spans="1:2" ht="26" x14ac:dyDescent="0.3">
      <c r="B18" s="107" t="s">
        <v>139</v>
      </c>
    </row>
    <row r="19" spans="1:2" ht="25" x14ac:dyDescent="0.25">
      <c r="B19" s="107" t="s">
        <v>129</v>
      </c>
    </row>
    <row r="20" spans="1:2" ht="25" x14ac:dyDescent="0.25">
      <c r="B20" s="107" t="s">
        <v>128</v>
      </c>
    </row>
    <row r="21" spans="1:2" ht="14.5" x14ac:dyDescent="0.35">
      <c r="B21" s="111" t="s">
        <v>32</v>
      </c>
    </row>
    <row r="22" spans="1:2" x14ac:dyDescent="0.25">
      <c r="B22" s="111" t="s">
        <v>33</v>
      </c>
    </row>
    <row r="23" spans="1:2" x14ac:dyDescent="0.25">
      <c r="A23" s="6"/>
      <c r="B23" s="6"/>
    </row>
    <row r="24" spans="1:2" ht="14.5" x14ac:dyDescent="0.35">
      <c r="A24" s="141" t="s">
        <v>34</v>
      </c>
      <c r="B24" s="141"/>
    </row>
    <row r="25" spans="1:2" x14ac:dyDescent="0.25">
      <c r="B25" t="s">
        <v>35</v>
      </c>
    </row>
    <row r="26" spans="1:2" x14ac:dyDescent="0.25">
      <c r="B26" t="s">
        <v>41</v>
      </c>
    </row>
    <row r="27" spans="1:2" x14ac:dyDescent="0.25">
      <c r="B27" t="s">
        <v>43</v>
      </c>
    </row>
    <row r="28" spans="1:2" x14ac:dyDescent="0.25">
      <c r="B28" t="s">
        <v>42</v>
      </c>
    </row>
    <row r="29" spans="1:2" x14ac:dyDescent="0.25">
      <c r="A29" s="6"/>
      <c r="B29" s="6"/>
    </row>
    <row r="30" spans="1:2" ht="14.5" x14ac:dyDescent="0.35">
      <c r="A30" s="141" t="s">
        <v>36</v>
      </c>
      <c r="B30" s="141"/>
    </row>
    <row r="31" spans="1:2" ht="39.5" x14ac:dyDescent="0.25">
      <c r="B31" s="7" t="s">
        <v>37</v>
      </c>
    </row>
    <row r="32" spans="1:2" ht="25" x14ac:dyDescent="0.25">
      <c r="B32" s="7" t="s">
        <v>38</v>
      </c>
    </row>
    <row r="33" spans="1:2" ht="25" x14ac:dyDescent="0.25">
      <c r="B33" s="7" t="s">
        <v>39</v>
      </c>
    </row>
    <row r="34" spans="1:2" x14ac:dyDescent="0.25">
      <c r="B34" s="106" t="s">
        <v>142</v>
      </c>
    </row>
    <row r="36" spans="1:2" ht="14.5" x14ac:dyDescent="0.35">
      <c r="A36" s="141" t="s">
        <v>141</v>
      </c>
      <c r="B36" s="141"/>
    </row>
    <row r="37" spans="1:2" ht="87.5" x14ac:dyDescent="0.25">
      <c r="B37" s="107" t="s">
        <v>149</v>
      </c>
    </row>
  </sheetData>
  <sheetProtection algorithmName="SHA-512" hashValue="oG2IyeFIa2pimHefJjD/r3IFyg1RlnRYfPwutWu2KKlkOPVHXI6ub5XVNdkHm5wpElqUvzoYY/4BhvCvMWek+Q==" saltValue="NyCaGxjOfuyvyBQMyBBdzQ==" spinCount="100000" sheet="1" formatCells="0" formatColumns="0" formatRows="0" deleteColumns="0" deleteRows="0"/>
  <mergeCells count="7">
    <mergeCell ref="A36:B36"/>
    <mergeCell ref="A30:B30"/>
    <mergeCell ref="A1:B1"/>
    <mergeCell ref="A2:B2"/>
    <mergeCell ref="A4:B4"/>
    <mergeCell ref="A11:B11"/>
    <mergeCell ref="A24:B24"/>
  </mergeCells>
  <hyperlinks>
    <hyperlink ref="B34" r:id="rId1" display="https://www.epa.gov/toxics-release-inventory-tri-program " xr:uid="{00000000-0004-0000-0100-000000000000}"/>
  </hyperlinks>
  <pageMargins left="0.7" right="0.7" top="0.75" bottom="0.75" header="0.3" footer="0.3"/>
  <pageSetup scale="90" orientation="portrait" r:id="rId2"/>
  <headerFooter>
    <oddFooter>&amp;LPrepared by US Poultry &amp; Egg
2nd Release: January 2018&amp;C&amp;G&amp;R&amp;A
Page &amp;P of &amp;N</oddFooter>
  </headerFooter>
  <rowBreaks count="1" manualBreakCount="1">
    <brk id="35" max="16383"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9"/>
  <sheetViews>
    <sheetView zoomScaleNormal="100" workbookViewId="0">
      <selection activeCell="I11" sqref="I11"/>
    </sheetView>
  </sheetViews>
  <sheetFormatPr defaultRowHeight="12.5" x14ac:dyDescent="0.25"/>
  <cols>
    <col min="1" max="1" width="27.81640625" customWidth="1"/>
    <col min="2" max="2" width="23.7265625" customWidth="1"/>
    <col min="3" max="3" width="21.1796875" customWidth="1"/>
    <col min="4" max="4" width="2.54296875" bestFit="1" customWidth="1"/>
    <col min="5" max="5" width="21.26953125" customWidth="1"/>
    <col min="6" max="6" width="13.54296875" customWidth="1"/>
    <col min="7" max="7" width="12.1796875" customWidth="1"/>
    <col min="8" max="8" width="15.81640625" customWidth="1"/>
  </cols>
  <sheetData>
    <row r="1" spans="1:8" ht="15.5" x14ac:dyDescent="0.35">
      <c r="A1" s="146" t="s">
        <v>51</v>
      </c>
      <c r="B1" s="146"/>
      <c r="C1" s="146"/>
      <c r="D1" s="146"/>
      <c r="E1" s="146"/>
      <c r="F1" s="146"/>
      <c r="G1" s="146"/>
    </row>
    <row r="2" spans="1:8" ht="14.5" x14ac:dyDescent="0.35">
      <c r="A2" s="22" t="s">
        <v>52</v>
      </c>
      <c r="B2" s="147" t="s">
        <v>108</v>
      </c>
      <c r="C2" s="147"/>
      <c r="D2" s="147"/>
      <c r="E2" s="147"/>
      <c r="F2" s="147"/>
      <c r="G2" s="148"/>
    </row>
    <row r="3" spans="1:8" ht="14.5" x14ac:dyDescent="0.35">
      <c r="A3" s="22" t="s">
        <v>53</v>
      </c>
      <c r="B3" s="147">
        <v>2016</v>
      </c>
      <c r="C3" s="147"/>
      <c r="D3" s="147"/>
      <c r="E3" s="147"/>
      <c r="F3" s="147"/>
      <c r="G3" s="148"/>
    </row>
    <row r="4" spans="1:8" ht="13" thickBot="1" x14ac:dyDescent="0.3"/>
    <row r="5" spans="1:8" ht="15.5" x14ac:dyDescent="0.35">
      <c r="A5" s="149" t="s">
        <v>66</v>
      </c>
      <c r="B5" s="150"/>
      <c r="C5" s="150"/>
      <c r="D5" s="150"/>
      <c r="E5" s="150"/>
      <c r="F5" s="150"/>
      <c r="G5" s="151"/>
    </row>
    <row r="6" spans="1:8" ht="77.5" customHeight="1" x14ac:dyDescent="0.35">
      <c r="A6" s="152" t="s">
        <v>151</v>
      </c>
      <c r="B6" s="153"/>
      <c r="C6" s="153"/>
      <c r="D6" s="153"/>
      <c r="E6" s="153"/>
      <c r="F6" s="153"/>
      <c r="G6" s="154"/>
    </row>
    <row r="7" spans="1:8" ht="15" thickBot="1" x14ac:dyDescent="0.4">
      <c r="A7" s="135"/>
      <c r="B7" s="136"/>
      <c r="C7" s="136"/>
      <c r="D7" s="136"/>
      <c r="E7" s="136"/>
      <c r="F7" s="136"/>
      <c r="G7" s="137"/>
    </row>
    <row r="8" spans="1:8" ht="15.5" x14ac:dyDescent="0.35">
      <c r="A8" s="150" t="s">
        <v>0</v>
      </c>
      <c r="B8" s="150"/>
      <c r="C8" s="150"/>
      <c r="D8" s="150"/>
      <c r="E8" s="150"/>
      <c r="F8" s="150"/>
      <c r="G8" s="150"/>
    </row>
    <row r="10" spans="1:8" ht="14.5" x14ac:dyDescent="0.35">
      <c r="A10" s="73" t="s">
        <v>1</v>
      </c>
      <c r="B10" s="104" t="s">
        <v>67</v>
      </c>
      <c r="C10" s="25" t="s">
        <v>107</v>
      </c>
      <c r="D10" s="1"/>
      <c r="E10" s="1"/>
      <c r="F10" s="1"/>
    </row>
    <row r="11" spans="1:8" ht="15" thickBot="1" x14ac:dyDescent="0.4">
      <c r="A11" s="1" t="s">
        <v>68</v>
      </c>
      <c r="B11" s="105">
        <v>80000</v>
      </c>
      <c r="C11" s="23" t="s">
        <v>3</v>
      </c>
      <c r="D11" s="23"/>
      <c r="E11" s="23"/>
      <c r="F11" s="23"/>
      <c r="G11" s="1"/>
      <c r="H11" s="1"/>
    </row>
    <row r="12" spans="1:8" ht="73" customHeight="1" x14ac:dyDescent="0.35">
      <c r="A12" s="155" t="s">
        <v>4</v>
      </c>
      <c r="B12" s="156"/>
      <c r="C12" s="157" t="s">
        <v>140</v>
      </c>
      <c r="D12" s="157"/>
      <c r="E12" s="157"/>
      <c r="F12" s="67" t="s">
        <v>95</v>
      </c>
      <c r="G12" s="35" t="s">
        <v>96</v>
      </c>
      <c r="H12" s="1"/>
    </row>
    <row r="13" spans="1:8" ht="14.5" x14ac:dyDescent="0.35">
      <c r="A13" s="30" t="s">
        <v>6</v>
      </c>
      <c r="B13" s="36" t="s">
        <v>69</v>
      </c>
      <c r="C13" s="36" t="s">
        <v>58</v>
      </c>
      <c r="D13" s="36" t="s">
        <v>57</v>
      </c>
      <c r="E13" s="36" t="s">
        <v>56</v>
      </c>
      <c r="F13" s="37" t="s">
        <v>27</v>
      </c>
      <c r="G13" s="38" t="s">
        <v>27</v>
      </c>
    </row>
    <row r="14" spans="1:8" ht="16.5" x14ac:dyDescent="0.45">
      <c r="A14" s="31" t="s">
        <v>2</v>
      </c>
      <c r="B14" s="39" t="s">
        <v>59</v>
      </c>
      <c r="C14" s="40"/>
      <c r="D14" s="55"/>
      <c r="E14" s="40"/>
      <c r="F14" s="34">
        <f t="shared" ref="F14:F26" si="0">IF(C14&gt;0.000000001, B$11*C14, B$11*E14*(1/E57))</f>
        <v>0</v>
      </c>
      <c r="G14" s="41">
        <f t="shared" ref="G14:G26" si="1">F14*E57</f>
        <v>0</v>
      </c>
    </row>
    <row r="15" spans="1:8" ht="14.5" x14ac:dyDescent="0.35">
      <c r="A15" s="31" t="s">
        <v>78</v>
      </c>
      <c r="B15" s="39" t="s">
        <v>77</v>
      </c>
      <c r="C15" s="40"/>
      <c r="D15" s="26"/>
      <c r="E15" s="40"/>
      <c r="F15" s="34">
        <f t="shared" si="0"/>
        <v>0</v>
      </c>
      <c r="G15" s="41">
        <f t="shared" si="1"/>
        <v>0</v>
      </c>
    </row>
    <row r="16" spans="1:8" ht="16.5" x14ac:dyDescent="0.45">
      <c r="A16" s="31" t="s">
        <v>84</v>
      </c>
      <c r="B16" s="39" t="s">
        <v>60</v>
      </c>
      <c r="C16" s="40"/>
      <c r="D16" s="26"/>
      <c r="E16" s="40"/>
      <c r="F16" s="34">
        <f t="shared" si="0"/>
        <v>0</v>
      </c>
      <c r="G16" s="41">
        <f t="shared" si="1"/>
        <v>0</v>
      </c>
    </row>
    <row r="17" spans="1:7" ht="44.5" x14ac:dyDescent="0.45">
      <c r="A17" s="42" t="s">
        <v>79</v>
      </c>
      <c r="B17" s="39" t="s">
        <v>81</v>
      </c>
      <c r="C17" s="40"/>
      <c r="D17" s="26"/>
      <c r="E17" s="40"/>
      <c r="F17" s="34">
        <f t="shared" si="0"/>
        <v>0</v>
      </c>
      <c r="G17" s="41">
        <f t="shared" si="1"/>
        <v>0</v>
      </c>
    </row>
    <row r="18" spans="1:7" ht="16.5" x14ac:dyDescent="0.45">
      <c r="A18" s="31" t="s">
        <v>7</v>
      </c>
      <c r="B18" s="39" t="s">
        <v>61</v>
      </c>
      <c r="C18" s="40"/>
      <c r="D18" s="26"/>
      <c r="E18" s="40">
        <v>0.12</v>
      </c>
      <c r="F18" s="34">
        <f t="shared" si="0"/>
        <v>26374.663269020752</v>
      </c>
      <c r="G18" s="41">
        <f t="shared" si="1"/>
        <v>9600</v>
      </c>
    </row>
    <row r="19" spans="1:7" ht="14.5" x14ac:dyDescent="0.35">
      <c r="A19" s="31" t="s">
        <v>9</v>
      </c>
      <c r="B19" s="39" t="s">
        <v>8</v>
      </c>
      <c r="C19" s="40"/>
      <c r="D19" s="26"/>
      <c r="E19" s="40"/>
      <c r="F19" s="34">
        <f t="shared" si="0"/>
        <v>0</v>
      </c>
      <c r="G19" s="41">
        <f t="shared" si="1"/>
        <v>0</v>
      </c>
    </row>
    <row r="20" spans="1:7" ht="16.5" x14ac:dyDescent="0.45">
      <c r="A20" s="31" t="s">
        <v>75</v>
      </c>
      <c r="B20" s="39" t="s">
        <v>80</v>
      </c>
      <c r="C20" s="40"/>
      <c r="D20" s="26"/>
      <c r="E20" s="40"/>
      <c r="F20" s="34">
        <f t="shared" si="0"/>
        <v>0</v>
      </c>
      <c r="G20" s="41">
        <f t="shared" si="1"/>
        <v>0</v>
      </c>
    </row>
    <row r="21" spans="1:7" ht="16.5" x14ac:dyDescent="0.45">
      <c r="A21" s="31" t="s">
        <v>10</v>
      </c>
      <c r="B21" s="39" t="s">
        <v>62</v>
      </c>
      <c r="C21" s="40"/>
      <c r="D21" s="26"/>
      <c r="E21" s="40"/>
      <c r="F21" s="34">
        <f t="shared" si="0"/>
        <v>0</v>
      </c>
      <c r="G21" s="41">
        <f t="shared" si="1"/>
        <v>0</v>
      </c>
    </row>
    <row r="22" spans="1:7" ht="16.5" x14ac:dyDescent="0.45">
      <c r="A22" s="31" t="s">
        <v>76</v>
      </c>
      <c r="B22" s="39" t="s">
        <v>82</v>
      </c>
      <c r="C22" s="40"/>
      <c r="D22" s="26"/>
      <c r="E22" s="40"/>
      <c r="F22" s="34">
        <f t="shared" si="0"/>
        <v>0</v>
      </c>
      <c r="G22" s="41">
        <f t="shared" si="1"/>
        <v>0</v>
      </c>
    </row>
    <row r="23" spans="1:7" ht="14.5" x14ac:dyDescent="0.35">
      <c r="A23" s="31" t="s">
        <v>11</v>
      </c>
      <c r="B23" s="39" t="s">
        <v>5</v>
      </c>
      <c r="C23" s="40"/>
      <c r="D23" s="26"/>
      <c r="E23" s="40"/>
      <c r="F23" s="34">
        <f t="shared" si="0"/>
        <v>0</v>
      </c>
      <c r="G23" s="41">
        <f t="shared" si="1"/>
        <v>0</v>
      </c>
    </row>
    <row r="24" spans="1:7" ht="16.5" x14ac:dyDescent="0.45">
      <c r="A24" s="31" t="s">
        <v>70</v>
      </c>
      <c r="B24" s="39" t="s">
        <v>71</v>
      </c>
      <c r="C24" s="40"/>
      <c r="D24" s="26"/>
      <c r="E24" s="40"/>
      <c r="F24" s="34">
        <f t="shared" si="0"/>
        <v>0</v>
      </c>
      <c r="G24" s="41">
        <f t="shared" si="1"/>
        <v>0</v>
      </c>
    </row>
    <row r="25" spans="1:7" ht="16.5" x14ac:dyDescent="0.45">
      <c r="A25" s="31" t="s">
        <v>63</v>
      </c>
      <c r="B25" s="39" t="s">
        <v>83</v>
      </c>
      <c r="C25" s="40"/>
      <c r="D25" s="26"/>
      <c r="E25" s="40"/>
      <c r="F25" s="34">
        <f t="shared" si="0"/>
        <v>0</v>
      </c>
      <c r="G25" s="41">
        <f t="shared" si="1"/>
        <v>0</v>
      </c>
    </row>
    <row r="26" spans="1:7" ht="15" thickBot="1" x14ac:dyDescent="0.4">
      <c r="A26" s="43" t="s">
        <v>72</v>
      </c>
      <c r="B26" s="44" t="s">
        <v>64</v>
      </c>
      <c r="C26" s="45"/>
      <c r="D26" s="56"/>
      <c r="E26" s="45"/>
      <c r="F26" s="34">
        <f t="shared" si="0"/>
        <v>0</v>
      </c>
      <c r="G26" s="41">
        <f t="shared" si="1"/>
        <v>0</v>
      </c>
    </row>
    <row r="27" spans="1:7" ht="5.5" customHeight="1" x14ac:dyDescent="0.35">
      <c r="A27" s="68"/>
      <c r="B27" s="68"/>
      <c r="C27" s="69"/>
      <c r="D27" s="70"/>
      <c r="E27" s="69"/>
      <c r="F27" s="71"/>
      <c r="G27" s="72"/>
    </row>
    <row r="28" spans="1:7" ht="15" thickBot="1" x14ac:dyDescent="0.4">
      <c r="A28" s="116"/>
      <c r="B28" s="116"/>
      <c r="C28" s="77"/>
      <c r="D28" s="117"/>
      <c r="E28" s="77"/>
      <c r="F28" s="118"/>
      <c r="G28" s="119"/>
    </row>
    <row r="29" spans="1:7" ht="15.5" x14ac:dyDescent="0.35">
      <c r="A29" s="150" t="s">
        <v>20</v>
      </c>
      <c r="B29" s="150"/>
      <c r="C29" s="150"/>
      <c r="D29" s="150"/>
      <c r="E29" s="150"/>
      <c r="F29" s="150"/>
      <c r="G29" s="150"/>
    </row>
    <row r="31" spans="1:7" ht="14.5" x14ac:dyDescent="0.35">
      <c r="A31" s="73" t="s">
        <v>1</v>
      </c>
      <c r="B31" s="104" t="s">
        <v>150</v>
      </c>
      <c r="C31" s="25" t="s">
        <v>107</v>
      </c>
      <c r="D31" s="1"/>
      <c r="E31" s="1"/>
      <c r="F31" s="1"/>
    </row>
    <row r="32" spans="1:7" ht="15" thickBot="1" x14ac:dyDescent="0.4">
      <c r="A32" s="1" t="s">
        <v>68</v>
      </c>
      <c r="B32" s="105">
        <v>600000</v>
      </c>
      <c r="C32" s="23" t="s">
        <v>3</v>
      </c>
      <c r="D32" s="23"/>
      <c r="E32" s="23"/>
      <c r="F32" s="23"/>
      <c r="G32" s="1"/>
    </row>
    <row r="33" spans="1:7" ht="29" x14ac:dyDescent="0.35">
      <c r="A33" s="155" t="s">
        <v>4</v>
      </c>
      <c r="B33" s="156"/>
      <c r="C33" s="157" t="s">
        <v>140</v>
      </c>
      <c r="D33" s="157"/>
      <c r="E33" s="157"/>
      <c r="F33" s="67" t="s">
        <v>95</v>
      </c>
      <c r="G33" s="35" t="s">
        <v>96</v>
      </c>
    </row>
    <row r="34" spans="1:7" ht="14.5" x14ac:dyDescent="0.35">
      <c r="A34" s="30" t="s">
        <v>6</v>
      </c>
      <c r="B34" s="36" t="s">
        <v>69</v>
      </c>
      <c r="C34" s="36" t="s">
        <v>58</v>
      </c>
      <c r="D34" s="36" t="s">
        <v>57</v>
      </c>
      <c r="E34" s="36" t="s">
        <v>56</v>
      </c>
      <c r="F34" s="37" t="s">
        <v>27</v>
      </c>
      <c r="G34" s="38" t="s">
        <v>27</v>
      </c>
    </row>
    <row r="35" spans="1:7" ht="16.5" x14ac:dyDescent="0.45">
      <c r="A35" s="31" t="s">
        <v>2</v>
      </c>
      <c r="B35" s="39" t="s">
        <v>59</v>
      </c>
      <c r="C35" s="40"/>
      <c r="D35" s="55"/>
      <c r="E35" s="40"/>
      <c r="F35" s="34">
        <f t="shared" ref="F35:F47" si="2">IF(C35&gt;0.000000001, B$11*C35, B$11*E35*(1/E57))</f>
        <v>0</v>
      </c>
      <c r="G35" s="41">
        <f t="shared" ref="G35:G47" si="3">F35*E57</f>
        <v>0</v>
      </c>
    </row>
    <row r="36" spans="1:7" ht="14.5" x14ac:dyDescent="0.35">
      <c r="A36" s="31" t="s">
        <v>78</v>
      </c>
      <c r="B36" s="39" t="s">
        <v>77</v>
      </c>
      <c r="C36" s="40"/>
      <c r="D36" s="26"/>
      <c r="E36" s="40"/>
      <c r="F36" s="34">
        <f t="shared" si="2"/>
        <v>0</v>
      </c>
      <c r="G36" s="41">
        <f t="shared" si="3"/>
        <v>0</v>
      </c>
    </row>
    <row r="37" spans="1:7" ht="16.5" x14ac:dyDescent="0.45">
      <c r="A37" s="31" t="s">
        <v>84</v>
      </c>
      <c r="B37" s="39" t="s">
        <v>60</v>
      </c>
      <c r="C37" s="40"/>
      <c r="D37" s="26"/>
      <c r="E37" s="40"/>
      <c r="F37" s="34">
        <f t="shared" si="2"/>
        <v>0</v>
      </c>
      <c r="G37" s="41">
        <f t="shared" si="3"/>
        <v>0</v>
      </c>
    </row>
    <row r="38" spans="1:7" ht="44.5" x14ac:dyDescent="0.45">
      <c r="A38" s="42" t="s">
        <v>79</v>
      </c>
      <c r="B38" s="39" t="s">
        <v>81</v>
      </c>
      <c r="C38" s="40"/>
      <c r="D38" s="26"/>
      <c r="E38" s="40"/>
      <c r="F38" s="34">
        <f t="shared" si="2"/>
        <v>0</v>
      </c>
      <c r="G38" s="41">
        <f t="shared" si="3"/>
        <v>0</v>
      </c>
    </row>
    <row r="39" spans="1:7" ht="16.5" x14ac:dyDescent="0.45">
      <c r="A39" s="31" t="s">
        <v>7</v>
      </c>
      <c r="B39" s="39" t="s">
        <v>61</v>
      </c>
      <c r="C39" s="40"/>
      <c r="D39" s="26"/>
      <c r="E39" s="40"/>
      <c r="F39" s="34">
        <f t="shared" si="2"/>
        <v>0</v>
      </c>
      <c r="G39" s="41">
        <f t="shared" si="3"/>
        <v>0</v>
      </c>
    </row>
    <row r="40" spans="1:7" ht="14.5" x14ac:dyDescent="0.35">
      <c r="A40" s="31" t="s">
        <v>9</v>
      </c>
      <c r="B40" s="39" t="s">
        <v>8</v>
      </c>
      <c r="C40" s="40">
        <v>0.05</v>
      </c>
      <c r="D40" s="26"/>
      <c r="E40" s="40"/>
      <c r="F40" s="34">
        <f t="shared" si="2"/>
        <v>4000</v>
      </c>
      <c r="G40" s="41">
        <f t="shared" si="3"/>
        <v>3097.8291513955455</v>
      </c>
    </row>
    <row r="41" spans="1:7" ht="16.5" x14ac:dyDescent="0.45">
      <c r="A41" s="31" t="s">
        <v>75</v>
      </c>
      <c r="B41" s="39" t="s">
        <v>80</v>
      </c>
      <c r="C41" s="40"/>
      <c r="D41" s="26"/>
      <c r="E41" s="40"/>
      <c r="F41" s="34">
        <f t="shared" si="2"/>
        <v>0</v>
      </c>
      <c r="G41" s="41">
        <f t="shared" si="3"/>
        <v>0</v>
      </c>
    </row>
    <row r="42" spans="1:7" ht="16.5" x14ac:dyDescent="0.45">
      <c r="A42" s="31" t="s">
        <v>10</v>
      </c>
      <c r="B42" s="39" t="s">
        <v>62</v>
      </c>
      <c r="C42" s="40">
        <v>0.25</v>
      </c>
      <c r="D42" s="26"/>
      <c r="E42" s="40"/>
      <c r="F42" s="34">
        <f t="shared" si="2"/>
        <v>20000</v>
      </c>
      <c r="G42" s="41">
        <f t="shared" si="3"/>
        <v>8102.6149460899733</v>
      </c>
    </row>
    <row r="43" spans="1:7" ht="16.5" x14ac:dyDescent="0.45">
      <c r="A43" s="31" t="s">
        <v>76</v>
      </c>
      <c r="B43" s="39" t="s">
        <v>82</v>
      </c>
      <c r="C43" s="40"/>
      <c r="D43" s="26"/>
      <c r="E43" s="40"/>
      <c r="F43" s="34">
        <f t="shared" si="2"/>
        <v>0</v>
      </c>
      <c r="G43" s="41">
        <f t="shared" si="3"/>
        <v>0</v>
      </c>
    </row>
    <row r="44" spans="1:7" ht="14.5" x14ac:dyDescent="0.35">
      <c r="A44" s="31" t="s">
        <v>11</v>
      </c>
      <c r="B44" s="39" t="s">
        <v>5</v>
      </c>
      <c r="C44" s="40"/>
      <c r="D44" s="26"/>
      <c r="E44" s="40"/>
      <c r="F44" s="34">
        <f t="shared" si="2"/>
        <v>0</v>
      </c>
      <c r="G44" s="41">
        <f t="shared" si="3"/>
        <v>0</v>
      </c>
    </row>
    <row r="45" spans="1:7" ht="16.5" x14ac:dyDescent="0.45">
      <c r="A45" s="31" t="s">
        <v>70</v>
      </c>
      <c r="B45" s="39" t="s">
        <v>71</v>
      </c>
      <c r="C45" s="40"/>
      <c r="D45" s="26"/>
      <c r="E45" s="40"/>
      <c r="F45" s="34">
        <f t="shared" si="2"/>
        <v>0</v>
      </c>
      <c r="G45" s="41">
        <f t="shared" si="3"/>
        <v>0</v>
      </c>
    </row>
    <row r="46" spans="1:7" ht="16.5" x14ac:dyDescent="0.45">
      <c r="A46" s="31" t="s">
        <v>63</v>
      </c>
      <c r="B46" s="39" t="s">
        <v>83</v>
      </c>
      <c r="C46" s="40"/>
      <c r="D46" s="26"/>
      <c r="E46" s="40"/>
      <c r="F46" s="34">
        <f t="shared" si="2"/>
        <v>0</v>
      </c>
      <c r="G46" s="41">
        <f t="shared" si="3"/>
        <v>0</v>
      </c>
    </row>
    <row r="47" spans="1:7" ht="15" thickBot="1" x14ac:dyDescent="0.4">
      <c r="A47" s="43" t="s">
        <v>72</v>
      </c>
      <c r="B47" s="44" t="s">
        <v>64</v>
      </c>
      <c r="C47" s="45">
        <v>0.02</v>
      </c>
      <c r="D47" s="56"/>
      <c r="E47" s="45"/>
      <c r="F47" s="34">
        <f t="shared" si="2"/>
        <v>1600</v>
      </c>
      <c r="G47" s="41">
        <f t="shared" si="3"/>
        <v>1600</v>
      </c>
    </row>
    <row r="48" spans="1:7" ht="15" thickBot="1" x14ac:dyDescent="0.4">
      <c r="A48" s="116"/>
      <c r="B48" s="116"/>
      <c r="C48" s="77"/>
      <c r="D48" s="117"/>
      <c r="E48" s="77"/>
      <c r="F48" s="118"/>
      <c r="G48" s="119"/>
    </row>
    <row r="49" spans="1:7" ht="16" thickBot="1" x14ac:dyDescent="0.4">
      <c r="A49" s="150" t="s">
        <v>91</v>
      </c>
      <c r="B49" s="150"/>
      <c r="C49" s="150"/>
      <c r="D49" s="150"/>
      <c r="E49" s="150"/>
      <c r="F49" s="150"/>
      <c r="G49" s="150"/>
    </row>
    <row r="50" spans="1:7" ht="15" thickBot="1" x14ac:dyDescent="0.4">
      <c r="A50" s="158" t="s">
        <v>86</v>
      </c>
      <c r="B50" s="159"/>
      <c r="C50" s="4"/>
      <c r="D50" s="3"/>
    </row>
    <row r="51" spans="1:7" ht="14.5" x14ac:dyDescent="0.35">
      <c r="A51" s="31" t="s">
        <v>87</v>
      </c>
      <c r="B51" s="32">
        <v>63.55</v>
      </c>
      <c r="C51" s="4"/>
      <c r="D51" s="3"/>
    </row>
    <row r="52" spans="1:7" ht="14.5" x14ac:dyDescent="0.35">
      <c r="A52" s="31" t="s">
        <v>88</v>
      </c>
      <c r="B52" s="32">
        <v>54.94</v>
      </c>
      <c r="C52" s="4"/>
      <c r="D52" s="3"/>
    </row>
    <row r="53" spans="1:7" ht="14.5" x14ac:dyDescent="0.35">
      <c r="A53" s="31" t="s">
        <v>89</v>
      </c>
      <c r="B53" s="32">
        <v>65.38</v>
      </c>
      <c r="C53" s="4"/>
      <c r="D53" s="3"/>
    </row>
    <row r="54" spans="1:7" ht="15" thickBot="1" x14ac:dyDescent="0.4">
      <c r="A54" s="21" t="s">
        <v>90</v>
      </c>
      <c r="B54" s="33">
        <v>78.959999999999994</v>
      </c>
      <c r="C54" s="4"/>
      <c r="D54" s="3"/>
    </row>
    <row r="55" spans="1:7" ht="15" thickBot="1" x14ac:dyDescent="0.4">
      <c r="A55" s="112"/>
      <c r="B55" s="1"/>
      <c r="C55" s="4"/>
      <c r="D55" s="3"/>
    </row>
    <row r="56" spans="1:7" ht="31.5" customHeight="1" x14ac:dyDescent="0.35">
      <c r="A56" s="57" t="s">
        <v>92</v>
      </c>
      <c r="B56" s="58" t="s">
        <v>69</v>
      </c>
      <c r="C56" s="60" t="s">
        <v>94</v>
      </c>
      <c r="D56" s="144" t="s">
        <v>93</v>
      </c>
      <c r="E56" s="145"/>
    </row>
    <row r="57" spans="1:7" ht="16.5" x14ac:dyDescent="0.45">
      <c r="A57" s="31" t="s">
        <v>2</v>
      </c>
      <c r="B57" s="39" t="s">
        <v>59</v>
      </c>
      <c r="C57" s="61">
        <f>B51+32+(4*16)</f>
        <v>159.55000000000001</v>
      </c>
      <c r="D57" s="22"/>
      <c r="E57" s="63">
        <f>B51/C57</f>
        <v>0.39830774052021306</v>
      </c>
    </row>
    <row r="58" spans="1:7" ht="14.5" x14ac:dyDescent="0.35">
      <c r="A58" s="31" t="s">
        <v>78</v>
      </c>
      <c r="B58" s="39" t="s">
        <v>77</v>
      </c>
      <c r="C58" s="61">
        <f>B51+16</f>
        <v>79.55</v>
      </c>
      <c r="D58" s="22"/>
      <c r="E58" s="63">
        <f>B51/C58</f>
        <v>0.79886863607793834</v>
      </c>
    </row>
    <row r="59" spans="1:7" ht="16.5" x14ac:dyDescent="0.45">
      <c r="A59" s="31" t="s">
        <v>84</v>
      </c>
      <c r="B59" s="39" t="s">
        <v>60</v>
      </c>
      <c r="C59" s="61">
        <f>B51+B51+(6*12)+4+(7*16)</f>
        <v>315.10000000000002</v>
      </c>
      <c r="D59" s="22"/>
      <c r="E59" s="63">
        <f>(2*B51)/C59</f>
        <v>0.40336401142494444</v>
      </c>
    </row>
    <row r="60" spans="1:7" ht="44.5" x14ac:dyDescent="0.45">
      <c r="A60" s="42" t="s">
        <v>79</v>
      </c>
      <c r="B60" s="39" t="s">
        <v>81</v>
      </c>
      <c r="C60" s="61">
        <f>B51+B51+(3*17)+35.45</f>
        <v>213.55</v>
      </c>
      <c r="D60" s="22"/>
      <c r="E60" s="63">
        <f>(2*B51)/C60</f>
        <v>0.5951767735893233</v>
      </c>
    </row>
    <row r="61" spans="1:7" ht="16.5" x14ac:dyDescent="0.45">
      <c r="A61" s="31" t="s">
        <v>7</v>
      </c>
      <c r="B61" s="39" t="s">
        <v>61</v>
      </c>
      <c r="C61" s="61">
        <f>B52+32+(4*16)</f>
        <v>150.94</v>
      </c>
      <c r="D61" s="22"/>
      <c r="E61" s="63">
        <f>B52/C61</f>
        <v>0.36398568967801775</v>
      </c>
    </row>
    <row r="62" spans="1:7" ht="14.5" x14ac:dyDescent="0.35">
      <c r="A62" s="31" t="s">
        <v>9</v>
      </c>
      <c r="B62" s="39" t="s">
        <v>8</v>
      </c>
      <c r="C62" s="61">
        <f>B52+16</f>
        <v>70.94</v>
      </c>
      <c r="D62" s="22"/>
      <c r="E62" s="63">
        <f>B52/C62</f>
        <v>0.77445728784888634</v>
      </c>
    </row>
    <row r="63" spans="1:7" ht="16.5" x14ac:dyDescent="0.45">
      <c r="A63" s="31" t="s">
        <v>75</v>
      </c>
      <c r="B63" s="39" t="s">
        <v>80</v>
      </c>
      <c r="C63" s="61">
        <f>B52+B52+(3*17)+35.45</f>
        <v>196.32999999999998</v>
      </c>
      <c r="D63" s="22"/>
      <c r="E63" s="63">
        <f>(2*B52)/C63</f>
        <v>0.55966994346253762</v>
      </c>
    </row>
    <row r="64" spans="1:7" ht="16.5" x14ac:dyDescent="0.45">
      <c r="A64" s="31" t="s">
        <v>10</v>
      </c>
      <c r="B64" s="39" t="s">
        <v>62</v>
      </c>
      <c r="C64" s="61">
        <f>B53+32+(4*16)</f>
        <v>161.38</v>
      </c>
      <c r="D64" s="22"/>
      <c r="E64" s="63">
        <f>B53/C64</f>
        <v>0.40513074730449866</v>
      </c>
    </row>
    <row r="65" spans="1:5" ht="16.5" x14ac:dyDescent="0.45">
      <c r="A65" s="31" t="s">
        <v>76</v>
      </c>
      <c r="B65" s="39" t="s">
        <v>82</v>
      </c>
      <c r="C65" s="61">
        <f>(5*B53)+(8*17)+(2*35.45)</f>
        <v>533.79999999999995</v>
      </c>
      <c r="D65" s="22"/>
      <c r="E65" s="63">
        <f>(5*B53)/C65</f>
        <v>0.61240164855751222</v>
      </c>
    </row>
    <row r="66" spans="1:5" ht="14.5" x14ac:dyDescent="0.35">
      <c r="A66" s="31" t="s">
        <v>11</v>
      </c>
      <c r="B66" s="39" t="s">
        <v>5</v>
      </c>
      <c r="C66" s="61">
        <f>B53+16</f>
        <v>81.38</v>
      </c>
      <c r="D66" s="22"/>
      <c r="E66" s="63">
        <f>B53/C66</f>
        <v>0.80339149668223153</v>
      </c>
    </row>
    <row r="67" spans="1:5" ht="16.5" x14ac:dyDescent="0.45">
      <c r="A67" s="31" t="s">
        <v>70</v>
      </c>
      <c r="B67" s="39" t="s">
        <v>71</v>
      </c>
      <c r="C67" s="61">
        <f>B53+3+14+(2*12)+(2*16)</f>
        <v>138.38</v>
      </c>
      <c r="D67" s="22"/>
      <c r="E67" s="63">
        <f>B53/C67</f>
        <v>0.47246711952594306</v>
      </c>
    </row>
    <row r="68" spans="1:5" ht="16.5" x14ac:dyDescent="0.45">
      <c r="A68" s="31" t="s">
        <v>63</v>
      </c>
      <c r="B68" s="39" t="s">
        <v>83</v>
      </c>
      <c r="C68" s="61">
        <f>B54+(2*23)+(3*16)</f>
        <v>172.95999999999998</v>
      </c>
      <c r="D68" s="22"/>
      <c r="E68" s="63">
        <f>B54/C68</f>
        <v>0.45652173913043481</v>
      </c>
    </row>
    <row r="69" spans="1:5" ht="15" thickBot="1" x14ac:dyDescent="0.4">
      <c r="A69" s="59" t="s">
        <v>72</v>
      </c>
      <c r="B69" s="44" t="s">
        <v>64</v>
      </c>
      <c r="C69" s="62">
        <f>B54</f>
        <v>78.959999999999994</v>
      </c>
      <c r="D69" s="65"/>
      <c r="E69" s="64">
        <f>B54/C69</f>
        <v>1</v>
      </c>
    </row>
  </sheetData>
  <sheetProtection algorithmName="SHA-512" hashValue="byUExpbrpotwCoj8kAGyYSH5pMN9KXVVGM0S5x39dRvPHxVFImOmpdnxgUlxzyOY3PZW/h7Gu6uUUARlW7r3Yw==" saltValue="HQ67xEIoPtGltW6KnJ7W3w==" spinCount="100000" sheet="1" formatCells="0" formatColumns="0" formatRows="0" deleteColumns="0" deleteRows="0"/>
  <protectedRanges>
    <protectedRange password="ECFA" sqref="B10:B11 C14:C26 E14:E26 B31:B32 C35:C47 E35:E47" name="User Data Entry"/>
  </protectedRanges>
  <mergeCells count="14">
    <mergeCell ref="D56:E56"/>
    <mergeCell ref="A1:G1"/>
    <mergeCell ref="B2:G2"/>
    <mergeCell ref="B3:G3"/>
    <mergeCell ref="A5:G5"/>
    <mergeCell ref="A6:G6"/>
    <mergeCell ref="A8:G8"/>
    <mergeCell ref="A12:B12"/>
    <mergeCell ref="C12:E12"/>
    <mergeCell ref="A49:G49"/>
    <mergeCell ref="A50:B50"/>
    <mergeCell ref="A29:G29"/>
    <mergeCell ref="A33:B33"/>
    <mergeCell ref="C33:E33"/>
  </mergeCells>
  <pageMargins left="0.7" right="0.7" top="0.75" bottom="0.75" header="0.3" footer="0.3"/>
  <pageSetup scale="53" orientation="portrait" r:id="rId1"/>
  <headerFooter>
    <oddHeader>&amp;CTRI Guidance Tool</oddHeader>
    <oddFooter>&amp;LPrepared by US Poultry &amp; Egg
2nd Release: January 2018&amp;C&amp;G&amp;R&amp;A
Page &amp;P of &amp;N</oddFooter>
  </headerFooter>
  <rowBreaks count="1" manualBreakCount="1">
    <brk id="48"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256"/>
  <sheetViews>
    <sheetView zoomScaleNormal="100" workbookViewId="0">
      <selection activeCell="H186" sqref="H186"/>
    </sheetView>
  </sheetViews>
  <sheetFormatPr defaultRowHeight="12.5" x14ac:dyDescent="0.25"/>
  <cols>
    <col min="1" max="1" width="27.81640625" customWidth="1"/>
    <col min="2" max="2" width="23.7265625" customWidth="1"/>
    <col min="3" max="3" width="21.1796875" customWidth="1"/>
    <col min="4" max="4" width="2.54296875" bestFit="1" customWidth="1"/>
    <col min="5" max="5" width="21.26953125" customWidth="1"/>
    <col min="6" max="6" width="13.54296875" customWidth="1"/>
    <col min="7" max="7" width="12.1796875" customWidth="1"/>
    <col min="8" max="8" width="15.81640625" customWidth="1"/>
  </cols>
  <sheetData>
    <row r="1" spans="1:16" ht="15.5" x14ac:dyDescent="0.35">
      <c r="A1" s="115" t="s">
        <v>147</v>
      </c>
      <c r="B1" s="115"/>
      <c r="C1" s="115"/>
      <c r="D1" s="115"/>
      <c r="E1" s="115"/>
      <c r="F1" s="160" t="s">
        <v>146</v>
      </c>
      <c r="G1" s="160"/>
    </row>
    <row r="2" spans="1:16" ht="14.5" x14ac:dyDescent="0.35">
      <c r="A2" s="114" t="s">
        <v>52</v>
      </c>
      <c r="B2" s="147"/>
      <c r="C2" s="147"/>
      <c r="D2" s="147"/>
      <c r="E2" s="147"/>
      <c r="F2" s="147"/>
      <c r="G2" s="148"/>
    </row>
    <row r="3" spans="1:16" ht="14.5" x14ac:dyDescent="0.35">
      <c r="A3" s="22" t="s">
        <v>53</v>
      </c>
      <c r="B3" s="147"/>
      <c r="C3" s="147"/>
      <c r="D3" s="147"/>
      <c r="E3" s="147"/>
      <c r="F3" s="147"/>
      <c r="G3" s="148"/>
    </row>
    <row r="4" spans="1:16" ht="13" thickBot="1" x14ac:dyDescent="0.3"/>
    <row r="5" spans="1:16" ht="15.5" x14ac:dyDescent="0.35">
      <c r="A5" s="149" t="s">
        <v>113</v>
      </c>
      <c r="B5" s="150"/>
      <c r="C5" s="150"/>
      <c r="D5" s="150"/>
      <c r="E5" s="150"/>
      <c r="F5" s="150"/>
      <c r="G5" s="151"/>
    </row>
    <row r="6" spans="1:16" ht="14.5" x14ac:dyDescent="0.35">
      <c r="A6" s="128" t="s">
        <v>114</v>
      </c>
      <c r="B6" s="103"/>
      <c r="C6" s="103"/>
      <c r="D6" s="103"/>
      <c r="E6" s="40"/>
      <c r="F6" s="103"/>
      <c r="G6" s="129"/>
      <c r="O6" t="s">
        <v>152</v>
      </c>
      <c r="P6" t="s">
        <v>153</v>
      </c>
    </row>
    <row r="7" spans="1:16" ht="45" customHeight="1" x14ac:dyDescent="0.35">
      <c r="A7" s="162" t="s">
        <v>145</v>
      </c>
      <c r="B7" s="163"/>
      <c r="C7" s="163"/>
      <c r="D7" s="103"/>
      <c r="E7" s="40"/>
      <c r="F7" s="103"/>
      <c r="G7" s="129"/>
    </row>
    <row r="8" spans="1:16" ht="15" thickBot="1" x14ac:dyDescent="0.4">
      <c r="A8" s="130"/>
      <c r="B8" s="131"/>
      <c r="C8" s="131"/>
      <c r="D8" s="132"/>
      <c r="E8" s="133"/>
      <c r="F8" s="132"/>
      <c r="G8" s="134"/>
    </row>
    <row r="9" spans="1:16" ht="15.5" x14ac:dyDescent="0.35">
      <c r="A9" s="150" t="s">
        <v>0</v>
      </c>
      <c r="B9" s="150"/>
      <c r="C9" s="150"/>
      <c r="D9" s="150"/>
      <c r="E9" s="150"/>
      <c r="F9" s="150"/>
      <c r="G9" s="150"/>
    </row>
    <row r="11" spans="1:16" ht="14.5" x14ac:dyDescent="0.35">
      <c r="A11" s="73" t="s">
        <v>1</v>
      </c>
      <c r="B11" s="104"/>
      <c r="C11" s="25" t="s">
        <v>107</v>
      </c>
      <c r="D11" s="1"/>
      <c r="E11" s="1"/>
      <c r="F11" s="1"/>
    </row>
    <row r="12" spans="1:16" ht="15" thickBot="1" x14ac:dyDescent="0.4">
      <c r="A12" s="1" t="s">
        <v>68</v>
      </c>
      <c r="B12" s="105"/>
      <c r="C12" s="23" t="s">
        <v>3</v>
      </c>
      <c r="D12" s="23"/>
      <c r="E12" s="23"/>
      <c r="F12" s="23"/>
      <c r="G12" s="1"/>
      <c r="H12" s="1"/>
    </row>
    <row r="13" spans="1:16" ht="73" customHeight="1" x14ac:dyDescent="0.35">
      <c r="A13" s="155" t="s">
        <v>4</v>
      </c>
      <c r="B13" s="156"/>
      <c r="C13" s="157" t="s">
        <v>140</v>
      </c>
      <c r="D13" s="157"/>
      <c r="E13" s="157"/>
      <c r="F13" s="67" t="s">
        <v>95</v>
      </c>
      <c r="G13" s="35" t="s">
        <v>96</v>
      </c>
      <c r="H13" s="1"/>
    </row>
    <row r="14" spans="1:16" ht="14.5" x14ac:dyDescent="0.35">
      <c r="A14" s="30" t="s">
        <v>6</v>
      </c>
      <c r="B14" s="36" t="s">
        <v>69</v>
      </c>
      <c r="C14" s="36" t="s">
        <v>58</v>
      </c>
      <c r="D14" s="36" t="s">
        <v>57</v>
      </c>
      <c r="E14" s="36" t="s">
        <v>56</v>
      </c>
      <c r="F14" s="37" t="s">
        <v>27</v>
      </c>
      <c r="G14" s="38" t="s">
        <v>27</v>
      </c>
    </row>
    <row r="15" spans="1:16" ht="16.5" x14ac:dyDescent="0.45">
      <c r="A15" s="31" t="s">
        <v>2</v>
      </c>
      <c r="B15" s="39" t="s">
        <v>59</v>
      </c>
      <c r="C15" s="40"/>
      <c r="D15" s="55"/>
      <c r="E15" s="40"/>
      <c r="F15" s="34">
        <f t="shared" ref="F15:F29" si="0">IF(C15&gt;0.000000001, B$12*C15, B$12*E15*(1/E242))</f>
        <v>0</v>
      </c>
      <c r="G15" s="41">
        <f t="shared" ref="G15:G29" si="1">F15*E242</f>
        <v>0</v>
      </c>
    </row>
    <row r="16" spans="1:16" ht="14.5" x14ac:dyDescent="0.35">
      <c r="A16" s="31" t="s">
        <v>78</v>
      </c>
      <c r="B16" s="39" t="s">
        <v>77</v>
      </c>
      <c r="C16" s="40"/>
      <c r="D16" s="26"/>
      <c r="E16" s="40"/>
      <c r="F16" s="34">
        <f t="shared" si="0"/>
        <v>0</v>
      </c>
      <c r="G16" s="41">
        <f t="shared" si="1"/>
        <v>0</v>
      </c>
    </row>
    <row r="17" spans="1:7" ht="16.5" x14ac:dyDescent="0.45">
      <c r="A17" s="31" t="s">
        <v>84</v>
      </c>
      <c r="B17" s="39" t="s">
        <v>60</v>
      </c>
      <c r="C17" s="40"/>
      <c r="D17" s="26"/>
      <c r="E17" s="40"/>
      <c r="F17" s="34">
        <f t="shared" si="0"/>
        <v>0</v>
      </c>
      <c r="G17" s="41">
        <f t="shared" si="1"/>
        <v>0</v>
      </c>
    </row>
    <row r="18" spans="1:7" ht="44.5" x14ac:dyDescent="0.45">
      <c r="A18" s="42" t="s">
        <v>79</v>
      </c>
      <c r="B18" s="39" t="s">
        <v>81</v>
      </c>
      <c r="C18" s="40"/>
      <c r="D18" s="26"/>
      <c r="E18" s="40"/>
      <c r="F18" s="34">
        <f t="shared" si="0"/>
        <v>0</v>
      </c>
      <c r="G18" s="41">
        <f t="shared" si="1"/>
        <v>0</v>
      </c>
    </row>
    <row r="19" spans="1:7" ht="16.5" x14ac:dyDescent="0.45">
      <c r="A19" s="42" t="s">
        <v>154</v>
      </c>
      <c r="B19" s="39" t="s">
        <v>155</v>
      </c>
      <c r="C19" s="40"/>
      <c r="D19" s="26"/>
      <c r="E19" s="40"/>
      <c r="F19" s="138">
        <f t="shared" si="0"/>
        <v>0</v>
      </c>
      <c r="G19" s="41">
        <f t="shared" si="1"/>
        <v>0</v>
      </c>
    </row>
    <row r="20" spans="1:7" ht="30" x14ac:dyDescent="0.45">
      <c r="A20" s="42" t="s">
        <v>156</v>
      </c>
      <c r="B20" s="39" t="s">
        <v>157</v>
      </c>
      <c r="C20" s="40"/>
      <c r="D20" s="26"/>
      <c r="E20" s="40"/>
      <c r="F20" s="34">
        <f t="shared" si="0"/>
        <v>0</v>
      </c>
      <c r="G20" s="41">
        <f t="shared" si="1"/>
        <v>0</v>
      </c>
    </row>
    <row r="21" spans="1:7" ht="16.5" x14ac:dyDescent="0.45">
      <c r="A21" s="31" t="s">
        <v>7</v>
      </c>
      <c r="B21" s="39" t="s">
        <v>61</v>
      </c>
      <c r="C21" s="40"/>
      <c r="D21" s="26"/>
      <c r="E21" s="40"/>
      <c r="F21" s="34">
        <f t="shared" si="0"/>
        <v>0</v>
      </c>
      <c r="G21" s="41">
        <f t="shared" si="1"/>
        <v>0</v>
      </c>
    </row>
    <row r="22" spans="1:7" ht="14.5" x14ac:dyDescent="0.35">
      <c r="A22" s="31" t="s">
        <v>9</v>
      </c>
      <c r="B22" s="39" t="s">
        <v>8</v>
      </c>
      <c r="C22" s="40"/>
      <c r="D22" s="26"/>
      <c r="E22" s="40"/>
      <c r="F22" s="34">
        <f t="shared" si="0"/>
        <v>0</v>
      </c>
      <c r="G22" s="41">
        <f t="shared" si="1"/>
        <v>0</v>
      </c>
    </row>
    <row r="23" spans="1:7" ht="16.5" x14ac:dyDescent="0.45">
      <c r="A23" s="31" t="s">
        <v>75</v>
      </c>
      <c r="B23" s="39" t="s">
        <v>80</v>
      </c>
      <c r="C23" s="40"/>
      <c r="D23" s="26"/>
      <c r="E23" s="40"/>
      <c r="F23" s="34">
        <f t="shared" si="0"/>
        <v>0</v>
      </c>
      <c r="G23" s="41">
        <f t="shared" si="1"/>
        <v>0</v>
      </c>
    </row>
    <row r="24" spans="1:7" ht="16.5" x14ac:dyDescent="0.45">
      <c r="A24" s="31" t="s">
        <v>10</v>
      </c>
      <c r="B24" s="39" t="s">
        <v>62</v>
      </c>
      <c r="C24" s="40"/>
      <c r="D24" s="26"/>
      <c r="E24" s="40"/>
      <c r="F24" s="34">
        <f t="shared" si="0"/>
        <v>0</v>
      </c>
      <c r="G24" s="41">
        <f t="shared" si="1"/>
        <v>0</v>
      </c>
    </row>
    <row r="25" spans="1:7" ht="16.5" x14ac:dyDescent="0.45">
      <c r="A25" s="31" t="s">
        <v>76</v>
      </c>
      <c r="B25" s="39" t="s">
        <v>82</v>
      </c>
      <c r="C25" s="40"/>
      <c r="D25" s="26"/>
      <c r="E25" s="40"/>
      <c r="F25" s="34">
        <f t="shared" si="0"/>
        <v>0</v>
      </c>
      <c r="G25" s="41">
        <f t="shared" si="1"/>
        <v>0</v>
      </c>
    </row>
    <row r="26" spans="1:7" ht="14.5" x14ac:dyDescent="0.35">
      <c r="A26" s="31" t="s">
        <v>11</v>
      </c>
      <c r="B26" s="39" t="s">
        <v>5</v>
      </c>
      <c r="C26" s="40"/>
      <c r="D26" s="26"/>
      <c r="E26" s="40"/>
      <c r="F26" s="34">
        <f t="shared" si="0"/>
        <v>0</v>
      </c>
      <c r="G26" s="41">
        <f t="shared" si="1"/>
        <v>0</v>
      </c>
    </row>
    <row r="27" spans="1:7" ht="16.5" x14ac:dyDescent="0.45">
      <c r="A27" s="31" t="s">
        <v>70</v>
      </c>
      <c r="B27" s="39" t="s">
        <v>71</v>
      </c>
      <c r="C27" s="40"/>
      <c r="D27" s="26"/>
      <c r="E27" s="40"/>
      <c r="F27" s="34">
        <f t="shared" si="0"/>
        <v>0</v>
      </c>
      <c r="G27" s="41">
        <f t="shared" si="1"/>
        <v>0</v>
      </c>
    </row>
    <row r="28" spans="1:7" ht="18.75" customHeight="1" x14ac:dyDescent="0.45">
      <c r="A28" s="31" t="s">
        <v>63</v>
      </c>
      <c r="B28" s="39" t="s">
        <v>83</v>
      </c>
      <c r="C28" s="40"/>
      <c r="D28" s="26"/>
      <c r="E28" s="40"/>
      <c r="F28" s="34">
        <f t="shared" si="0"/>
        <v>0</v>
      </c>
      <c r="G28" s="41">
        <f t="shared" si="1"/>
        <v>0</v>
      </c>
    </row>
    <row r="29" spans="1:7" ht="15" thickBot="1" x14ac:dyDescent="0.4">
      <c r="A29" s="43" t="s">
        <v>72</v>
      </c>
      <c r="B29" s="44" t="s">
        <v>64</v>
      </c>
      <c r="C29" s="45"/>
      <c r="D29" s="56"/>
      <c r="E29" s="45"/>
      <c r="F29" s="46">
        <f t="shared" si="0"/>
        <v>0</v>
      </c>
      <c r="G29" s="47">
        <f t="shared" si="1"/>
        <v>0</v>
      </c>
    </row>
    <row r="30" spans="1:7" ht="14.5" x14ac:dyDescent="0.35">
      <c r="A30" s="68"/>
      <c r="B30" s="68"/>
      <c r="C30" s="69"/>
      <c r="D30" s="70"/>
      <c r="E30" s="69"/>
      <c r="F30" s="71"/>
      <c r="G30" s="72"/>
    </row>
    <row r="31" spans="1:7" ht="15" thickBot="1" x14ac:dyDescent="0.4">
      <c r="A31" s="161" t="s">
        <v>100</v>
      </c>
      <c r="B31" s="161"/>
      <c r="C31" s="161"/>
      <c r="D31" s="161"/>
      <c r="E31" s="161"/>
      <c r="F31" s="161"/>
      <c r="G31" s="161"/>
    </row>
    <row r="32" spans="1:7" ht="14.5" x14ac:dyDescent="0.35">
      <c r="A32" s="48" t="s">
        <v>12</v>
      </c>
      <c r="B32" s="49">
        <f>F15+F16+F17+F18+F19+F20</f>
        <v>0</v>
      </c>
      <c r="C32" s="50" t="s">
        <v>27</v>
      </c>
      <c r="D32" s="2"/>
      <c r="E32" s="48" t="s">
        <v>16</v>
      </c>
      <c r="F32" s="49">
        <f>G15+G16+G17+G18+G19+G20</f>
        <v>0</v>
      </c>
      <c r="G32" s="50" t="s">
        <v>27</v>
      </c>
    </row>
    <row r="33" spans="1:7" ht="14.5" x14ac:dyDescent="0.35">
      <c r="A33" s="31" t="s">
        <v>13</v>
      </c>
      <c r="B33" s="51">
        <f>F21+F22+F23</f>
        <v>0</v>
      </c>
      <c r="C33" s="52" t="s">
        <v>27</v>
      </c>
      <c r="D33" s="2"/>
      <c r="E33" s="31" t="s">
        <v>17</v>
      </c>
      <c r="F33" s="51">
        <f>G21+G22+G23</f>
        <v>0</v>
      </c>
      <c r="G33" s="52" t="s">
        <v>27</v>
      </c>
    </row>
    <row r="34" spans="1:7" ht="14.5" x14ac:dyDescent="0.35">
      <c r="A34" s="31" t="s">
        <v>18</v>
      </c>
      <c r="B34" s="51">
        <f>F24+F25+F26+F27</f>
        <v>0</v>
      </c>
      <c r="C34" s="52" t="s">
        <v>27</v>
      </c>
      <c r="D34" s="2"/>
      <c r="E34" s="31" t="s">
        <v>14</v>
      </c>
      <c r="F34" s="51">
        <f>G24+G25+G26+G27</f>
        <v>0</v>
      </c>
      <c r="G34" s="52" t="s">
        <v>27</v>
      </c>
    </row>
    <row r="35" spans="1:7" ht="15" thickBot="1" x14ac:dyDescent="0.4">
      <c r="A35" s="21" t="s">
        <v>19</v>
      </c>
      <c r="B35" s="53">
        <f>F28+F29</f>
        <v>0</v>
      </c>
      <c r="C35" s="54" t="s">
        <v>27</v>
      </c>
      <c r="D35" s="2"/>
      <c r="E35" s="21" t="s">
        <v>15</v>
      </c>
      <c r="F35" s="53">
        <f>G28+G29</f>
        <v>0</v>
      </c>
      <c r="G35" s="54" t="s">
        <v>27</v>
      </c>
    </row>
    <row r="36" spans="1:7" ht="15" thickBot="1" x14ac:dyDescent="0.4">
      <c r="D36" s="2"/>
      <c r="E36" s="2"/>
    </row>
    <row r="37" spans="1:7" ht="15.5" x14ac:dyDescent="0.35">
      <c r="A37" s="150" t="s">
        <v>20</v>
      </c>
      <c r="B37" s="150"/>
      <c r="C37" s="150"/>
      <c r="D37" s="150"/>
      <c r="E37" s="150"/>
      <c r="F37" s="150"/>
      <c r="G37" s="150"/>
    </row>
    <row r="39" spans="1:7" ht="44.15" customHeight="1" x14ac:dyDescent="0.35">
      <c r="A39" s="73" t="s">
        <v>1</v>
      </c>
      <c r="B39" s="104"/>
      <c r="C39" s="25" t="s">
        <v>107</v>
      </c>
      <c r="D39" s="1"/>
      <c r="E39" s="1"/>
      <c r="F39" s="1"/>
    </row>
    <row r="40" spans="1:7" ht="15" thickBot="1" x14ac:dyDescent="0.4">
      <c r="A40" s="1" t="s">
        <v>68</v>
      </c>
      <c r="B40" s="105"/>
      <c r="C40" s="23" t="s">
        <v>3</v>
      </c>
      <c r="D40" s="23"/>
      <c r="E40" s="23"/>
      <c r="F40" s="23"/>
      <c r="G40" s="1"/>
    </row>
    <row r="41" spans="1:7" ht="46.5" customHeight="1" x14ac:dyDescent="0.35">
      <c r="A41" s="155" t="s">
        <v>4</v>
      </c>
      <c r="B41" s="156"/>
      <c r="C41" s="157" t="s">
        <v>97</v>
      </c>
      <c r="D41" s="157"/>
      <c r="E41" s="157"/>
      <c r="F41" s="67" t="s">
        <v>95</v>
      </c>
      <c r="G41" s="35" t="s">
        <v>96</v>
      </c>
    </row>
    <row r="42" spans="1:7" ht="14.5" x14ac:dyDescent="0.35">
      <c r="A42" s="30" t="s">
        <v>6</v>
      </c>
      <c r="B42" s="36" t="s">
        <v>69</v>
      </c>
      <c r="C42" s="36" t="s">
        <v>58</v>
      </c>
      <c r="D42" s="36" t="s">
        <v>57</v>
      </c>
      <c r="E42" s="36" t="s">
        <v>56</v>
      </c>
      <c r="F42" s="37" t="s">
        <v>27</v>
      </c>
      <c r="G42" s="38" t="s">
        <v>27</v>
      </c>
    </row>
    <row r="43" spans="1:7" ht="16.5" x14ac:dyDescent="0.45">
      <c r="A43" s="31" t="s">
        <v>2</v>
      </c>
      <c r="B43" s="39" t="s">
        <v>59</v>
      </c>
      <c r="C43" s="40"/>
      <c r="D43" s="55"/>
      <c r="E43" s="40"/>
      <c r="F43" s="34">
        <f t="shared" ref="F43:F57" si="2">IF(C43&gt;0.000000001, B$40*C43, B$40*E43*(1/E242))</f>
        <v>0</v>
      </c>
      <c r="G43" s="41">
        <f t="shared" ref="G43:G57" si="3">F43*E242</f>
        <v>0</v>
      </c>
    </row>
    <row r="44" spans="1:7" ht="14.5" x14ac:dyDescent="0.35">
      <c r="A44" s="31" t="s">
        <v>78</v>
      </c>
      <c r="B44" s="39" t="s">
        <v>77</v>
      </c>
      <c r="C44" s="40"/>
      <c r="D44" s="26"/>
      <c r="E44" s="40"/>
      <c r="F44" s="34">
        <f t="shared" si="2"/>
        <v>0</v>
      </c>
      <c r="G44" s="41">
        <f t="shared" si="3"/>
        <v>0</v>
      </c>
    </row>
    <row r="45" spans="1:7" ht="16.5" x14ac:dyDescent="0.45">
      <c r="A45" s="31" t="s">
        <v>84</v>
      </c>
      <c r="B45" s="39" t="s">
        <v>60</v>
      </c>
      <c r="C45" s="40"/>
      <c r="D45" s="26"/>
      <c r="E45" s="40"/>
      <c r="F45" s="34">
        <f t="shared" si="2"/>
        <v>0</v>
      </c>
      <c r="G45" s="41">
        <f t="shared" si="3"/>
        <v>0</v>
      </c>
    </row>
    <row r="46" spans="1:7" ht="44.5" x14ac:dyDescent="0.45">
      <c r="A46" s="42" t="s">
        <v>79</v>
      </c>
      <c r="B46" s="39" t="s">
        <v>81</v>
      </c>
      <c r="C46" s="40"/>
      <c r="D46" s="26"/>
      <c r="E46" s="40"/>
      <c r="F46" s="34">
        <f t="shared" si="2"/>
        <v>0</v>
      </c>
      <c r="G46" s="41">
        <f t="shared" si="3"/>
        <v>0</v>
      </c>
    </row>
    <row r="47" spans="1:7" ht="16.5" x14ac:dyDescent="0.45">
      <c r="A47" s="42" t="s">
        <v>154</v>
      </c>
      <c r="B47" s="39" t="s">
        <v>155</v>
      </c>
      <c r="C47" s="40"/>
      <c r="D47" s="26"/>
      <c r="E47" s="40"/>
      <c r="F47" s="34">
        <f t="shared" si="2"/>
        <v>0</v>
      </c>
      <c r="G47" s="41">
        <f t="shared" si="3"/>
        <v>0</v>
      </c>
    </row>
    <row r="48" spans="1:7" ht="30" x14ac:dyDescent="0.45">
      <c r="A48" s="42" t="s">
        <v>156</v>
      </c>
      <c r="B48" s="39" t="s">
        <v>157</v>
      </c>
      <c r="C48" s="40"/>
      <c r="D48" s="26"/>
      <c r="E48" s="40"/>
      <c r="F48" s="34">
        <f t="shared" si="2"/>
        <v>0</v>
      </c>
      <c r="G48" s="41">
        <f t="shared" si="3"/>
        <v>0</v>
      </c>
    </row>
    <row r="49" spans="1:7" ht="16.5" x14ac:dyDescent="0.45">
      <c r="A49" s="31" t="s">
        <v>7</v>
      </c>
      <c r="B49" s="39" t="s">
        <v>61</v>
      </c>
      <c r="C49" s="40"/>
      <c r="D49" s="26"/>
      <c r="E49" s="40"/>
      <c r="F49" s="34">
        <f t="shared" si="2"/>
        <v>0</v>
      </c>
      <c r="G49" s="41">
        <f t="shared" si="3"/>
        <v>0</v>
      </c>
    </row>
    <row r="50" spans="1:7" ht="14.5" x14ac:dyDescent="0.35">
      <c r="A50" s="31" t="s">
        <v>9</v>
      </c>
      <c r="B50" s="39" t="s">
        <v>8</v>
      </c>
      <c r="C50" s="40"/>
      <c r="D50" s="26"/>
      <c r="E50" s="40"/>
      <c r="F50" s="34">
        <f t="shared" si="2"/>
        <v>0</v>
      </c>
      <c r="G50" s="41">
        <f t="shared" si="3"/>
        <v>0</v>
      </c>
    </row>
    <row r="51" spans="1:7" ht="16.5" x14ac:dyDescent="0.45">
      <c r="A51" s="31" t="s">
        <v>75</v>
      </c>
      <c r="B51" s="39" t="s">
        <v>80</v>
      </c>
      <c r="C51" s="40"/>
      <c r="D51" s="26"/>
      <c r="E51" s="40"/>
      <c r="F51" s="34">
        <f t="shared" si="2"/>
        <v>0</v>
      </c>
      <c r="G51" s="41">
        <f t="shared" si="3"/>
        <v>0</v>
      </c>
    </row>
    <row r="52" spans="1:7" ht="16.5" x14ac:dyDescent="0.45">
      <c r="A52" s="31" t="s">
        <v>10</v>
      </c>
      <c r="B52" s="39" t="s">
        <v>62</v>
      </c>
      <c r="C52" s="40"/>
      <c r="D52" s="26"/>
      <c r="E52" s="40"/>
      <c r="F52" s="34">
        <f t="shared" si="2"/>
        <v>0</v>
      </c>
      <c r="G52" s="41">
        <f t="shared" si="3"/>
        <v>0</v>
      </c>
    </row>
    <row r="53" spans="1:7" ht="16.5" x14ac:dyDescent="0.45">
      <c r="A53" s="31" t="s">
        <v>76</v>
      </c>
      <c r="B53" s="39" t="s">
        <v>82</v>
      </c>
      <c r="C53" s="40"/>
      <c r="D53" s="26"/>
      <c r="E53" s="40"/>
      <c r="F53" s="34">
        <f t="shared" si="2"/>
        <v>0</v>
      </c>
      <c r="G53" s="41">
        <f t="shared" si="3"/>
        <v>0</v>
      </c>
    </row>
    <row r="54" spans="1:7" ht="16.5" customHeight="1" x14ac:dyDescent="0.35">
      <c r="A54" s="31" t="s">
        <v>11</v>
      </c>
      <c r="B54" s="39" t="s">
        <v>5</v>
      </c>
      <c r="C54" s="40"/>
      <c r="D54" s="26"/>
      <c r="E54" s="40"/>
      <c r="F54" s="34">
        <f t="shared" si="2"/>
        <v>0</v>
      </c>
      <c r="G54" s="41">
        <f t="shared" si="3"/>
        <v>0</v>
      </c>
    </row>
    <row r="55" spans="1:7" ht="16.5" x14ac:dyDescent="0.45">
      <c r="A55" s="31" t="s">
        <v>70</v>
      </c>
      <c r="B55" s="39" t="s">
        <v>71</v>
      </c>
      <c r="C55" s="40"/>
      <c r="D55" s="26"/>
      <c r="E55" s="40"/>
      <c r="F55" s="34">
        <f t="shared" si="2"/>
        <v>0</v>
      </c>
      <c r="G55" s="41">
        <f t="shared" si="3"/>
        <v>0</v>
      </c>
    </row>
    <row r="56" spans="1:7" ht="16.5" x14ac:dyDescent="0.45">
      <c r="A56" s="31" t="s">
        <v>63</v>
      </c>
      <c r="B56" s="39" t="s">
        <v>83</v>
      </c>
      <c r="C56" s="40"/>
      <c r="D56" s="26"/>
      <c r="E56" s="40"/>
      <c r="F56" s="34">
        <f t="shared" si="2"/>
        <v>0</v>
      </c>
      <c r="G56" s="41">
        <f t="shared" si="3"/>
        <v>0</v>
      </c>
    </row>
    <row r="57" spans="1:7" ht="15" thickBot="1" x14ac:dyDescent="0.4">
      <c r="A57" s="43" t="s">
        <v>72</v>
      </c>
      <c r="B57" s="44" t="s">
        <v>64</v>
      </c>
      <c r="C57" s="45"/>
      <c r="D57" s="56"/>
      <c r="E57" s="45"/>
      <c r="F57" s="34">
        <f t="shared" si="2"/>
        <v>0</v>
      </c>
      <c r="G57" s="41">
        <f t="shared" si="3"/>
        <v>0</v>
      </c>
    </row>
    <row r="58" spans="1:7" ht="14.5" x14ac:dyDescent="0.35">
      <c r="A58" s="68"/>
      <c r="B58" s="68"/>
      <c r="C58" s="69"/>
      <c r="D58" s="70"/>
      <c r="E58" s="69"/>
      <c r="F58" s="71"/>
      <c r="G58" s="72"/>
    </row>
    <row r="59" spans="1:7" ht="15" thickBot="1" x14ac:dyDescent="0.4">
      <c r="A59" s="161" t="s">
        <v>101</v>
      </c>
      <c r="B59" s="161"/>
      <c r="C59" s="161"/>
      <c r="D59" s="161"/>
      <c r="E59" s="161"/>
      <c r="F59" s="161"/>
      <c r="G59" s="161"/>
    </row>
    <row r="60" spans="1:7" ht="14.5" x14ac:dyDescent="0.35">
      <c r="A60" s="48" t="s">
        <v>12</v>
      </c>
      <c r="B60" s="49">
        <f>F43+F44+F45+F46+F47+F48</f>
        <v>0</v>
      </c>
      <c r="C60" s="50" t="s">
        <v>27</v>
      </c>
      <c r="D60" s="2"/>
      <c r="E60" s="48" t="s">
        <v>16</v>
      </c>
      <c r="F60" s="49">
        <f>G43+G44+G45+G46+G47+G48</f>
        <v>0</v>
      </c>
      <c r="G60" s="50" t="s">
        <v>27</v>
      </c>
    </row>
    <row r="61" spans="1:7" ht="14.5" x14ac:dyDescent="0.35">
      <c r="A61" s="31" t="s">
        <v>13</v>
      </c>
      <c r="B61" s="51">
        <f>F49+F50+F51</f>
        <v>0</v>
      </c>
      <c r="C61" s="52" t="s">
        <v>27</v>
      </c>
      <c r="D61" s="2"/>
      <c r="E61" s="31" t="s">
        <v>17</v>
      </c>
      <c r="F61" s="51">
        <f>G49+G50+G51</f>
        <v>0</v>
      </c>
      <c r="G61" s="52" t="s">
        <v>27</v>
      </c>
    </row>
    <row r="62" spans="1:7" ht="14.5" x14ac:dyDescent="0.35">
      <c r="A62" s="31" t="s">
        <v>18</v>
      </c>
      <c r="B62" s="51">
        <f>F52+F53+F54+F55</f>
        <v>0</v>
      </c>
      <c r="C62" s="52" t="s">
        <v>27</v>
      </c>
      <c r="D62" s="2"/>
      <c r="E62" s="31" t="s">
        <v>14</v>
      </c>
      <c r="F62" s="51">
        <f>G52+G53+G54+G55</f>
        <v>0</v>
      </c>
      <c r="G62" s="52" t="s">
        <v>27</v>
      </c>
    </row>
    <row r="63" spans="1:7" ht="15" thickBot="1" x14ac:dyDescent="0.4">
      <c r="A63" s="21" t="s">
        <v>19</v>
      </c>
      <c r="B63" s="53">
        <f>F56+F57</f>
        <v>0</v>
      </c>
      <c r="C63" s="54" t="s">
        <v>27</v>
      </c>
      <c r="D63" s="2"/>
      <c r="E63" s="21" t="s">
        <v>15</v>
      </c>
      <c r="F63" s="53">
        <f>G56+G57</f>
        <v>0</v>
      </c>
      <c r="G63" s="54" t="s">
        <v>27</v>
      </c>
    </row>
    <row r="64" spans="1:7" ht="15" thickBot="1" x14ac:dyDescent="0.4">
      <c r="D64" s="2"/>
      <c r="E64" s="2"/>
    </row>
    <row r="65" spans="1:7" ht="44.15" customHeight="1" x14ac:dyDescent="0.35">
      <c r="A65" s="150" t="s">
        <v>21</v>
      </c>
      <c r="B65" s="150"/>
      <c r="C65" s="150"/>
      <c r="D65" s="150"/>
      <c r="E65" s="150"/>
      <c r="F65" s="150"/>
      <c r="G65" s="150"/>
    </row>
    <row r="67" spans="1:7" ht="14.5" x14ac:dyDescent="0.35">
      <c r="A67" s="73" t="s">
        <v>1</v>
      </c>
      <c r="B67" s="104"/>
      <c r="C67" s="25" t="s">
        <v>107</v>
      </c>
      <c r="D67" s="1"/>
      <c r="E67" s="1"/>
      <c r="F67" s="1"/>
    </row>
    <row r="68" spans="1:7" ht="15" thickBot="1" x14ac:dyDescent="0.4">
      <c r="A68" s="1" t="s">
        <v>68</v>
      </c>
      <c r="B68" s="105"/>
      <c r="C68" s="23" t="s">
        <v>3</v>
      </c>
      <c r="D68" s="23"/>
      <c r="E68" s="23"/>
      <c r="F68" s="23"/>
      <c r="G68" s="1"/>
    </row>
    <row r="69" spans="1:7" ht="43" customHeight="1" x14ac:dyDescent="0.35">
      <c r="A69" s="155" t="s">
        <v>4</v>
      </c>
      <c r="B69" s="156"/>
      <c r="C69" s="157" t="s">
        <v>97</v>
      </c>
      <c r="D69" s="157"/>
      <c r="E69" s="157"/>
      <c r="F69" s="67" t="s">
        <v>95</v>
      </c>
      <c r="G69" s="35" t="s">
        <v>96</v>
      </c>
    </row>
    <row r="70" spans="1:7" ht="14.5" x14ac:dyDescent="0.35">
      <c r="A70" s="30" t="s">
        <v>6</v>
      </c>
      <c r="B70" s="36" t="s">
        <v>69</v>
      </c>
      <c r="C70" s="36" t="s">
        <v>58</v>
      </c>
      <c r="D70" s="36" t="s">
        <v>57</v>
      </c>
      <c r="E70" s="36" t="s">
        <v>56</v>
      </c>
      <c r="F70" s="37" t="s">
        <v>27</v>
      </c>
      <c r="G70" s="38" t="s">
        <v>27</v>
      </c>
    </row>
    <row r="71" spans="1:7" ht="16.5" x14ac:dyDescent="0.45">
      <c r="A71" s="31" t="s">
        <v>2</v>
      </c>
      <c r="B71" s="39" t="s">
        <v>59</v>
      </c>
      <c r="C71" s="40"/>
      <c r="D71" s="55"/>
      <c r="E71" s="40"/>
      <c r="F71" s="34">
        <f t="shared" ref="F71:F85" si="4">IF(C71&gt;0.000000001, B$68*C71, B$68*E71*(1/E242))</f>
        <v>0</v>
      </c>
      <c r="G71" s="41">
        <f t="shared" ref="G71:G85" si="5">F71*E242</f>
        <v>0</v>
      </c>
    </row>
    <row r="72" spans="1:7" ht="14.5" x14ac:dyDescent="0.35">
      <c r="A72" s="31" t="s">
        <v>78</v>
      </c>
      <c r="B72" s="39" t="s">
        <v>77</v>
      </c>
      <c r="C72" s="40"/>
      <c r="D72" s="26"/>
      <c r="E72" s="40"/>
      <c r="F72" s="34">
        <f t="shared" si="4"/>
        <v>0</v>
      </c>
      <c r="G72" s="41">
        <f t="shared" si="5"/>
        <v>0</v>
      </c>
    </row>
    <row r="73" spans="1:7" ht="16.5" x14ac:dyDescent="0.45">
      <c r="A73" s="31" t="s">
        <v>84</v>
      </c>
      <c r="B73" s="39" t="s">
        <v>60</v>
      </c>
      <c r="C73" s="40"/>
      <c r="D73" s="26"/>
      <c r="E73" s="40"/>
      <c r="F73" s="34">
        <f t="shared" si="4"/>
        <v>0</v>
      </c>
      <c r="G73" s="41">
        <f t="shared" si="5"/>
        <v>0</v>
      </c>
    </row>
    <row r="74" spans="1:7" ht="44.5" x14ac:dyDescent="0.45">
      <c r="A74" s="42" t="s">
        <v>79</v>
      </c>
      <c r="B74" s="39" t="s">
        <v>81</v>
      </c>
      <c r="C74" s="40"/>
      <c r="D74" s="26"/>
      <c r="E74" s="40"/>
      <c r="F74" s="34">
        <f t="shared" si="4"/>
        <v>0</v>
      </c>
      <c r="G74" s="41">
        <f t="shared" si="5"/>
        <v>0</v>
      </c>
    </row>
    <row r="75" spans="1:7" ht="16.5" x14ac:dyDescent="0.45">
      <c r="A75" s="42" t="s">
        <v>154</v>
      </c>
      <c r="B75" s="39" t="s">
        <v>155</v>
      </c>
      <c r="C75" s="40"/>
      <c r="D75" s="26"/>
      <c r="E75" s="40"/>
      <c r="F75" s="34">
        <f t="shared" si="4"/>
        <v>0</v>
      </c>
      <c r="G75" s="41">
        <f t="shared" si="5"/>
        <v>0</v>
      </c>
    </row>
    <row r="76" spans="1:7" ht="30" x14ac:dyDescent="0.45">
      <c r="A76" s="42" t="s">
        <v>156</v>
      </c>
      <c r="B76" s="39" t="s">
        <v>157</v>
      </c>
      <c r="C76" s="40"/>
      <c r="D76" s="26"/>
      <c r="E76" s="40"/>
      <c r="F76" s="34">
        <f t="shared" si="4"/>
        <v>0</v>
      </c>
      <c r="G76" s="41">
        <f t="shared" si="5"/>
        <v>0</v>
      </c>
    </row>
    <row r="77" spans="1:7" ht="16.5" x14ac:dyDescent="0.45">
      <c r="A77" s="31" t="s">
        <v>7</v>
      </c>
      <c r="B77" s="39" t="s">
        <v>61</v>
      </c>
      <c r="C77" s="40"/>
      <c r="D77" s="26"/>
      <c r="E77" s="40"/>
      <c r="F77" s="34">
        <f t="shared" si="4"/>
        <v>0</v>
      </c>
      <c r="G77" s="41">
        <f t="shared" si="5"/>
        <v>0</v>
      </c>
    </row>
    <row r="78" spans="1:7" ht="14.5" x14ac:dyDescent="0.35">
      <c r="A78" s="31" t="s">
        <v>9</v>
      </c>
      <c r="B78" s="39" t="s">
        <v>8</v>
      </c>
      <c r="C78" s="40"/>
      <c r="D78" s="26"/>
      <c r="E78" s="40"/>
      <c r="F78" s="34">
        <f t="shared" si="4"/>
        <v>0</v>
      </c>
      <c r="G78" s="41">
        <f t="shared" si="5"/>
        <v>0</v>
      </c>
    </row>
    <row r="79" spans="1:7" ht="16.5" x14ac:dyDescent="0.45">
      <c r="A79" s="31" t="s">
        <v>75</v>
      </c>
      <c r="B79" s="39" t="s">
        <v>80</v>
      </c>
      <c r="C79" s="40"/>
      <c r="D79" s="26"/>
      <c r="E79" s="40"/>
      <c r="F79" s="34">
        <f t="shared" si="4"/>
        <v>0</v>
      </c>
      <c r="G79" s="41">
        <f t="shared" si="5"/>
        <v>0</v>
      </c>
    </row>
    <row r="80" spans="1:7" ht="20.25" customHeight="1" x14ac:dyDescent="0.45">
      <c r="A80" s="31" t="s">
        <v>10</v>
      </c>
      <c r="B80" s="39" t="s">
        <v>62</v>
      </c>
      <c r="C80" s="40"/>
      <c r="D80" s="26"/>
      <c r="E80" s="40"/>
      <c r="F80" s="34">
        <f t="shared" si="4"/>
        <v>0</v>
      </c>
      <c r="G80" s="41">
        <f t="shared" si="5"/>
        <v>0</v>
      </c>
    </row>
    <row r="81" spans="1:7" ht="16.5" x14ac:dyDescent="0.45">
      <c r="A81" s="31" t="s">
        <v>76</v>
      </c>
      <c r="B81" s="39" t="s">
        <v>82</v>
      </c>
      <c r="C81" s="40"/>
      <c r="D81" s="26"/>
      <c r="E81" s="40"/>
      <c r="F81" s="34">
        <f t="shared" si="4"/>
        <v>0</v>
      </c>
      <c r="G81" s="41">
        <f t="shared" si="5"/>
        <v>0</v>
      </c>
    </row>
    <row r="82" spans="1:7" ht="14.5" x14ac:dyDescent="0.35">
      <c r="A82" s="31" t="s">
        <v>11</v>
      </c>
      <c r="B82" s="39" t="s">
        <v>5</v>
      </c>
      <c r="C82" s="40"/>
      <c r="D82" s="26"/>
      <c r="E82" s="40"/>
      <c r="F82" s="34">
        <f t="shared" si="4"/>
        <v>0</v>
      </c>
      <c r="G82" s="41">
        <f t="shared" si="5"/>
        <v>0</v>
      </c>
    </row>
    <row r="83" spans="1:7" ht="16.5" x14ac:dyDescent="0.45">
      <c r="A83" s="31" t="s">
        <v>70</v>
      </c>
      <c r="B83" s="39" t="s">
        <v>71</v>
      </c>
      <c r="C83" s="40"/>
      <c r="D83" s="26"/>
      <c r="E83" s="40"/>
      <c r="F83" s="34">
        <f t="shared" si="4"/>
        <v>0</v>
      </c>
      <c r="G83" s="41">
        <f t="shared" si="5"/>
        <v>0</v>
      </c>
    </row>
    <row r="84" spans="1:7" ht="16.5" x14ac:dyDescent="0.45">
      <c r="A84" s="31" t="s">
        <v>63</v>
      </c>
      <c r="B84" s="39" t="s">
        <v>83</v>
      </c>
      <c r="C84" s="40"/>
      <c r="D84" s="26"/>
      <c r="E84" s="40"/>
      <c r="F84" s="34">
        <f t="shared" si="4"/>
        <v>0</v>
      </c>
      <c r="G84" s="41">
        <f t="shared" si="5"/>
        <v>0</v>
      </c>
    </row>
    <row r="85" spans="1:7" ht="15" thickBot="1" x14ac:dyDescent="0.4">
      <c r="A85" s="43" t="s">
        <v>72</v>
      </c>
      <c r="B85" s="44" t="s">
        <v>64</v>
      </c>
      <c r="C85" s="45"/>
      <c r="D85" s="56"/>
      <c r="E85" s="45"/>
      <c r="F85" s="46">
        <f t="shared" si="4"/>
        <v>0</v>
      </c>
      <c r="G85" s="47">
        <f t="shared" si="5"/>
        <v>0</v>
      </c>
    </row>
    <row r="86" spans="1:7" ht="14.5" x14ac:dyDescent="0.35">
      <c r="A86" s="68"/>
      <c r="B86" s="68"/>
      <c r="C86" s="69"/>
      <c r="D86" s="70"/>
      <c r="E86" s="69"/>
      <c r="F86" s="71"/>
      <c r="G86" s="72"/>
    </row>
    <row r="87" spans="1:7" ht="15" thickBot="1" x14ac:dyDescent="0.4">
      <c r="A87" s="161" t="s">
        <v>102</v>
      </c>
      <c r="B87" s="161"/>
      <c r="C87" s="161"/>
      <c r="D87" s="161"/>
      <c r="E87" s="161"/>
      <c r="F87" s="161"/>
      <c r="G87" s="161"/>
    </row>
    <row r="88" spans="1:7" ht="14.5" x14ac:dyDescent="0.35">
      <c r="A88" s="48" t="s">
        <v>12</v>
      </c>
      <c r="B88" s="49">
        <f>F71+F72+F73+F74+F75+F76</f>
        <v>0</v>
      </c>
      <c r="C88" s="50" t="s">
        <v>27</v>
      </c>
      <c r="D88" s="2"/>
      <c r="E88" s="48" t="s">
        <v>16</v>
      </c>
      <c r="F88" s="49">
        <f>G71+G72+G73+G74+G75+G76</f>
        <v>0</v>
      </c>
      <c r="G88" s="50" t="s">
        <v>27</v>
      </c>
    </row>
    <row r="89" spans="1:7" ht="14.5" x14ac:dyDescent="0.35">
      <c r="A89" s="31" t="s">
        <v>13</v>
      </c>
      <c r="B89" s="51">
        <f>F77+F78+F79</f>
        <v>0</v>
      </c>
      <c r="C89" s="52" t="s">
        <v>27</v>
      </c>
      <c r="D89" s="2"/>
      <c r="E89" s="31" t="s">
        <v>17</v>
      </c>
      <c r="F89" s="51">
        <f>G77+G78+G79</f>
        <v>0</v>
      </c>
      <c r="G89" s="52" t="s">
        <v>27</v>
      </c>
    </row>
    <row r="90" spans="1:7" ht="14.5" x14ac:dyDescent="0.35">
      <c r="A90" s="31" t="s">
        <v>18</v>
      </c>
      <c r="B90" s="51">
        <f>F80+F81+F82+F83</f>
        <v>0</v>
      </c>
      <c r="C90" s="52" t="s">
        <v>27</v>
      </c>
      <c r="D90" s="2"/>
      <c r="E90" s="31" t="s">
        <v>14</v>
      </c>
      <c r="F90" s="51">
        <f>G80+G81+G82+G83</f>
        <v>0</v>
      </c>
      <c r="G90" s="52" t="s">
        <v>27</v>
      </c>
    </row>
    <row r="91" spans="1:7" ht="15" thickBot="1" x14ac:dyDescent="0.4">
      <c r="A91" s="21" t="s">
        <v>19</v>
      </c>
      <c r="B91" s="53">
        <f>F84+F85</f>
        <v>0</v>
      </c>
      <c r="C91" s="54" t="s">
        <v>27</v>
      </c>
      <c r="D91" s="2"/>
      <c r="E91" s="21" t="s">
        <v>15</v>
      </c>
      <c r="F91" s="53">
        <f>G84+G85</f>
        <v>0</v>
      </c>
      <c r="G91" s="54" t="s">
        <v>27</v>
      </c>
    </row>
    <row r="92" spans="1:7" ht="15" thickBot="1" x14ac:dyDescent="0.4">
      <c r="A92" s="1"/>
      <c r="B92" s="66"/>
      <c r="C92" s="1"/>
      <c r="D92" s="2"/>
      <c r="E92" s="1"/>
      <c r="F92" s="66"/>
      <c r="G92" s="1"/>
    </row>
    <row r="93" spans="1:7" ht="15.5" x14ac:dyDescent="0.35">
      <c r="A93" s="150" t="s">
        <v>22</v>
      </c>
      <c r="B93" s="150"/>
      <c r="C93" s="150"/>
      <c r="D93" s="150"/>
      <c r="E93" s="150"/>
      <c r="F93" s="150"/>
      <c r="G93" s="150"/>
    </row>
    <row r="95" spans="1:7" ht="14.5" x14ac:dyDescent="0.35">
      <c r="A95" s="73" t="s">
        <v>1</v>
      </c>
      <c r="B95" s="104"/>
      <c r="C95" s="25" t="s">
        <v>107</v>
      </c>
      <c r="D95" s="1"/>
      <c r="E95" s="1"/>
      <c r="F95" s="1"/>
    </row>
    <row r="96" spans="1:7" ht="15" thickBot="1" x14ac:dyDescent="0.4">
      <c r="A96" s="1" t="s">
        <v>68</v>
      </c>
      <c r="B96" s="105"/>
      <c r="C96" s="23" t="s">
        <v>3</v>
      </c>
      <c r="D96" s="23"/>
      <c r="E96" s="23"/>
      <c r="F96" s="23"/>
      <c r="G96" s="1"/>
    </row>
    <row r="97" spans="1:7" ht="42.5" customHeight="1" x14ac:dyDescent="0.35">
      <c r="A97" s="155" t="s">
        <v>4</v>
      </c>
      <c r="B97" s="156"/>
      <c r="C97" s="157" t="s">
        <v>97</v>
      </c>
      <c r="D97" s="157"/>
      <c r="E97" s="157"/>
      <c r="F97" s="67" t="s">
        <v>95</v>
      </c>
      <c r="G97" s="35" t="s">
        <v>96</v>
      </c>
    </row>
    <row r="98" spans="1:7" ht="14.5" x14ac:dyDescent="0.35">
      <c r="A98" s="30" t="s">
        <v>6</v>
      </c>
      <c r="B98" s="36" t="s">
        <v>69</v>
      </c>
      <c r="C98" s="36" t="s">
        <v>58</v>
      </c>
      <c r="D98" s="36" t="s">
        <v>57</v>
      </c>
      <c r="E98" s="36" t="s">
        <v>56</v>
      </c>
      <c r="F98" s="37" t="s">
        <v>27</v>
      </c>
      <c r="G98" s="38" t="s">
        <v>27</v>
      </c>
    </row>
    <row r="99" spans="1:7" ht="16.5" x14ac:dyDescent="0.45">
      <c r="A99" s="31" t="s">
        <v>2</v>
      </c>
      <c r="B99" s="39" t="s">
        <v>59</v>
      </c>
      <c r="C99" s="40"/>
      <c r="D99" s="55"/>
      <c r="E99" s="40"/>
      <c r="F99" s="34">
        <f t="shared" ref="F99:F113" si="6">IF(C99&gt;0.000000001, B$96*C99, B$96*E99*(1/E242))</f>
        <v>0</v>
      </c>
      <c r="G99" s="41">
        <f t="shared" ref="G99:G113" si="7">F99*E242</f>
        <v>0</v>
      </c>
    </row>
    <row r="100" spans="1:7" ht="14.5" x14ac:dyDescent="0.35">
      <c r="A100" s="31" t="s">
        <v>78</v>
      </c>
      <c r="B100" s="39" t="s">
        <v>77</v>
      </c>
      <c r="C100" s="40"/>
      <c r="D100" s="26"/>
      <c r="E100" s="40"/>
      <c r="F100" s="34">
        <f t="shared" si="6"/>
        <v>0</v>
      </c>
      <c r="G100" s="41">
        <f t="shared" si="7"/>
        <v>0</v>
      </c>
    </row>
    <row r="101" spans="1:7" ht="16.5" x14ac:dyDescent="0.45">
      <c r="A101" s="31" t="s">
        <v>84</v>
      </c>
      <c r="B101" s="39" t="s">
        <v>60</v>
      </c>
      <c r="C101" s="40"/>
      <c r="D101" s="26"/>
      <c r="E101" s="40"/>
      <c r="F101" s="34">
        <f t="shared" si="6"/>
        <v>0</v>
      </c>
      <c r="G101" s="41">
        <f t="shared" si="7"/>
        <v>0</v>
      </c>
    </row>
    <row r="102" spans="1:7" ht="44.5" x14ac:dyDescent="0.45">
      <c r="A102" s="42" t="s">
        <v>79</v>
      </c>
      <c r="B102" s="39" t="s">
        <v>81</v>
      </c>
      <c r="C102" s="40"/>
      <c r="D102" s="26"/>
      <c r="E102" s="40"/>
      <c r="F102" s="34">
        <f t="shared" si="6"/>
        <v>0</v>
      </c>
      <c r="G102" s="41">
        <f t="shared" si="7"/>
        <v>0</v>
      </c>
    </row>
    <row r="103" spans="1:7" ht="16.5" x14ac:dyDescent="0.45">
      <c r="A103" s="42" t="s">
        <v>154</v>
      </c>
      <c r="B103" s="39" t="s">
        <v>155</v>
      </c>
      <c r="C103" s="40"/>
      <c r="D103" s="26"/>
      <c r="E103" s="40"/>
      <c r="F103" s="34">
        <f t="shared" si="6"/>
        <v>0</v>
      </c>
      <c r="G103" s="41">
        <f t="shared" si="7"/>
        <v>0</v>
      </c>
    </row>
    <row r="104" spans="1:7" ht="30" x14ac:dyDescent="0.45">
      <c r="A104" s="42" t="s">
        <v>156</v>
      </c>
      <c r="B104" s="39" t="s">
        <v>157</v>
      </c>
      <c r="C104" s="40"/>
      <c r="D104" s="26"/>
      <c r="E104" s="40"/>
      <c r="F104" s="138">
        <f t="shared" si="6"/>
        <v>0</v>
      </c>
      <c r="G104" s="41">
        <f t="shared" si="7"/>
        <v>0</v>
      </c>
    </row>
    <row r="105" spans="1:7" ht="16.5" x14ac:dyDescent="0.45">
      <c r="A105" s="31" t="s">
        <v>7</v>
      </c>
      <c r="B105" s="39" t="s">
        <v>61</v>
      </c>
      <c r="C105" s="40"/>
      <c r="D105" s="26"/>
      <c r="E105" s="40"/>
      <c r="F105" s="34">
        <f t="shared" si="6"/>
        <v>0</v>
      </c>
      <c r="G105" s="41">
        <f t="shared" si="7"/>
        <v>0</v>
      </c>
    </row>
    <row r="106" spans="1:7" ht="18.75" customHeight="1" x14ac:dyDescent="0.35">
      <c r="A106" s="31" t="s">
        <v>9</v>
      </c>
      <c r="B106" s="39" t="s">
        <v>8</v>
      </c>
      <c r="C106" s="40"/>
      <c r="D106" s="26"/>
      <c r="E106" s="40"/>
      <c r="F106" s="34">
        <f t="shared" si="6"/>
        <v>0</v>
      </c>
      <c r="G106" s="41">
        <f t="shared" si="7"/>
        <v>0</v>
      </c>
    </row>
    <row r="107" spans="1:7" ht="16.5" x14ac:dyDescent="0.45">
      <c r="A107" s="31" t="s">
        <v>75</v>
      </c>
      <c r="B107" s="39" t="s">
        <v>80</v>
      </c>
      <c r="C107" s="40"/>
      <c r="D107" s="26"/>
      <c r="E107" s="40"/>
      <c r="F107" s="34">
        <f t="shared" si="6"/>
        <v>0</v>
      </c>
      <c r="G107" s="41">
        <f t="shared" si="7"/>
        <v>0</v>
      </c>
    </row>
    <row r="108" spans="1:7" ht="16.5" x14ac:dyDescent="0.45">
      <c r="A108" s="31" t="s">
        <v>10</v>
      </c>
      <c r="B108" s="39" t="s">
        <v>62</v>
      </c>
      <c r="C108" s="40"/>
      <c r="D108" s="26"/>
      <c r="E108" s="40"/>
      <c r="F108" s="34">
        <f t="shared" si="6"/>
        <v>0</v>
      </c>
      <c r="G108" s="41">
        <f t="shared" si="7"/>
        <v>0</v>
      </c>
    </row>
    <row r="109" spans="1:7" ht="16.5" x14ac:dyDescent="0.45">
      <c r="A109" s="31" t="s">
        <v>76</v>
      </c>
      <c r="B109" s="39" t="s">
        <v>82</v>
      </c>
      <c r="C109" s="40"/>
      <c r="D109" s="26"/>
      <c r="E109" s="40"/>
      <c r="F109" s="34">
        <f t="shared" si="6"/>
        <v>0</v>
      </c>
      <c r="G109" s="41">
        <f t="shared" si="7"/>
        <v>0</v>
      </c>
    </row>
    <row r="110" spans="1:7" ht="14.5" x14ac:dyDescent="0.35">
      <c r="A110" s="31" t="s">
        <v>11</v>
      </c>
      <c r="B110" s="39" t="s">
        <v>5</v>
      </c>
      <c r="C110" s="40"/>
      <c r="D110" s="26"/>
      <c r="E110" s="40"/>
      <c r="F110" s="34">
        <f t="shared" si="6"/>
        <v>0</v>
      </c>
      <c r="G110" s="41">
        <f t="shared" si="7"/>
        <v>0</v>
      </c>
    </row>
    <row r="111" spans="1:7" ht="16.5" x14ac:dyDescent="0.45">
      <c r="A111" s="31" t="s">
        <v>70</v>
      </c>
      <c r="B111" s="39" t="s">
        <v>71</v>
      </c>
      <c r="C111" s="40"/>
      <c r="D111" s="26"/>
      <c r="E111" s="40"/>
      <c r="F111" s="34">
        <f t="shared" si="6"/>
        <v>0</v>
      </c>
      <c r="G111" s="41">
        <f t="shared" si="7"/>
        <v>0</v>
      </c>
    </row>
    <row r="112" spans="1:7" ht="16.5" x14ac:dyDescent="0.45">
      <c r="A112" s="31" t="s">
        <v>63</v>
      </c>
      <c r="B112" s="39" t="s">
        <v>83</v>
      </c>
      <c r="C112" s="40"/>
      <c r="D112" s="26"/>
      <c r="E112" s="40"/>
      <c r="F112" s="34">
        <f t="shared" si="6"/>
        <v>0</v>
      </c>
      <c r="G112" s="41">
        <f t="shared" si="7"/>
        <v>0</v>
      </c>
    </row>
    <row r="113" spans="1:7" ht="15" thickBot="1" x14ac:dyDescent="0.4">
      <c r="A113" s="43" t="s">
        <v>72</v>
      </c>
      <c r="B113" s="44" t="s">
        <v>64</v>
      </c>
      <c r="C113" s="45"/>
      <c r="D113" s="56"/>
      <c r="E113" s="45"/>
      <c r="F113" s="46">
        <f t="shared" si="6"/>
        <v>0</v>
      </c>
      <c r="G113" s="47">
        <f t="shared" si="7"/>
        <v>0</v>
      </c>
    </row>
    <row r="114" spans="1:7" ht="14.5" x14ac:dyDescent="0.35">
      <c r="A114" s="68"/>
      <c r="B114" s="68"/>
      <c r="C114" s="69"/>
      <c r="D114" s="70"/>
      <c r="E114" s="69"/>
      <c r="F114" s="71"/>
      <c r="G114" s="72"/>
    </row>
    <row r="115" spans="1:7" ht="15" thickBot="1" x14ac:dyDescent="0.4">
      <c r="A115" s="161" t="s">
        <v>103</v>
      </c>
      <c r="B115" s="161"/>
      <c r="C115" s="161"/>
      <c r="D115" s="161"/>
      <c r="E115" s="161"/>
      <c r="F115" s="161"/>
      <c r="G115" s="161"/>
    </row>
    <row r="116" spans="1:7" ht="14.5" x14ac:dyDescent="0.35">
      <c r="A116" s="48" t="s">
        <v>12</v>
      </c>
      <c r="B116" s="49">
        <f>F99+F100+F101+F102+F103+F104</f>
        <v>0</v>
      </c>
      <c r="C116" s="50" t="s">
        <v>27</v>
      </c>
      <c r="D116" s="2"/>
      <c r="E116" s="48" t="s">
        <v>16</v>
      </c>
      <c r="F116" s="49">
        <f>G99+G100+G101+G102+G103+G104</f>
        <v>0</v>
      </c>
      <c r="G116" s="50" t="s">
        <v>27</v>
      </c>
    </row>
    <row r="117" spans="1:7" ht="14.5" x14ac:dyDescent="0.35">
      <c r="A117" s="31" t="s">
        <v>13</v>
      </c>
      <c r="B117" s="51">
        <f>F105+F106+F107</f>
        <v>0</v>
      </c>
      <c r="C117" s="52" t="s">
        <v>27</v>
      </c>
      <c r="D117" s="2"/>
      <c r="E117" s="31" t="s">
        <v>17</v>
      </c>
      <c r="F117" s="51">
        <f>G105+G106+G107</f>
        <v>0</v>
      </c>
      <c r="G117" s="52" t="s">
        <v>27</v>
      </c>
    </row>
    <row r="118" spans="1:7" ht="14.5" x14ac:dyDescent="0.35">
      <c r="A118" s="31" t="s">
        <v>18</v>
      </c>
      <c r="B118" s="51">
        <f>F108+F109+F110+F111</f>
        <v>0</v>
      </c>
      <c r="C118" s="52" t="s">
        <v>27</v>
      </c>
      <c r="D118" s="2"/>
      <c r="E118" s="31" t="s">
        <v>14</v>
      </c>
      <c r="F118" s="51">
        <f>G108+G109+G110+G111</f>
        <v>0</v>
      </c>
      <c r="G118" s="52" t="s">
        <v>27</v>
      </c>
    </row>
    <row r="119" spans="1:7" ht="15" thickBot="1" x14ac:dyDescent="0.4">
      <c r="A119" s="21" t="s">
        <v>19</v>
      </c>
      <c r="B119" s="53">
        <f>F112+F113</f>
        <v>0</v>
      </c>
      <c r="C119" s="54" t="s">
        <v>27</v>
      </c>
      <c r="D119" s="2"/>
      <c r="E119" s="21" t="s">
        <v>15</v>
      </c>
      <c r="F119" s="53">
        <f>G112+G113</f>
        <v>0</v>
      </c>
      <c r="G119" s="54" t="s">
        <v>27</v>
      </c>
    </row>
    <row r="120" spans="1:7" ht="15" thickBot="1" x14ac:dyDescent="0.4">
      <c r="A120" s="1"/>
      <c r="B120" s="66"/>
      <c r="C120" s="1"/>
      <c r="D120" s="2"/>
      <c r="E120" s="1"/>
      <c r="F120" s="66"/>
      <c r="G120" s="1"/>
    </row>
    <row r="121" spans="1:7" ht="15.5" x14ac:dyDescent="0.35">
      <c r="A121" s="150" t="s">
        <v>23</v>
      </c>
      <c r="B121" s="150"/>
      <c r="C121" s="150"/>
      <c r="D121" s="150"/>
      <c r="E121" s="150"/>
      <c r="F121" s="150"/>
      <c r="G121" s="150"/>
    </row>
    <row r="123" spans="1:7" ht="14.5" x14ac:dyDescent="0.35">
      <c r="A123" s="73" t="s">
        <v>1</v>
      </c>
      <c r="B123" s="104"/>
      <c r="C123" s="25" t="s">
        <v>107</v>
      </c>
      <c r="D123" s="1"/>
      <c r="E123" s="1"/>
      <c r="F123" s="1"/>
    </row>
    <row r="124" spans="1:7" ht="15" thickBot="1" x14ac:dyDescent="0.4">
      <c r="A124" s="1" t="s">
        <v>68</v>
      </c>
      <c r="B124" s="105"/>
      <c r="C124" s="23" t="s">
        <v>3</v>
      </c>
      <c r="D124" s="23"/>
      <c r="E124" s="23"/>
      <c r="F124" s="23"/>
      <c r="G124" s="1"/>
    </row>
    <row r="125" spans="1:7" ht="43" customHeight="1" x14ac:dyDescent="0.35">
      <c r="A125" s="155" t="s">
        <v>4</v>
      </c>
      <c r="B125" s="156"/>
      <c r="C125" s="157" t="s">
        <v>97</v>
      </c>
      <c r="D125" s="157"/>
      <c r="E125" s="157"/>
      <c r="F125" s="67" t="s">
        <v>95</v>
      </c>
      <c r="G125" s="35" t="s">
        <v>96</v>
      </c>
    </row>
    <row r="126" spans="1:7" ht="14.5" x14ac:dyDescent="0.35">
      <c r="A126" s="30" t="s">
        <v>6</v>
      </c>
      <c r="B126" s="36" t="s">
        <v>69</v>
      </c>
      <c r="C126" s="36" t="s">
        <v>58</v>
      </c>
      <c r="D126" s="36" t="s">
        <v>57</v>
      </c>
      <c r="E126" s="36" t="s">
        <v>56</v>
      </c>
      <c r="F126" s="37" t="s">
        <v>27</v>
      </c>
      <c r="G126" s="38" t="s">
        <v>27</v>
      </c>
    </row>
    <row r="127" spans="1:7" ht="16.5" x14ac:dyDescent="0.45">
      <c r="A127" s="31" t="s">
        <v>2</v>
      </c>
      <c r="B127" s="39" t="s">
        <v>59</v>
      </c>
      <c r="C127" s="40"/>
      <c r="D127" s="55"/>
      <c r="E127" s="40"/>
      <c r="F127" s="34">
        <f t="shared" ref="F127:F141" si="8">IF(C127&gt;0.000000001, B$124*C127, B$124*E127*(1/E242))</f>
        <v>0</v>
      </c>
      <c r="G127" s="41">
        <f t="shared" ref="G127:G141" si="9">F127*E242</f>
        <v>0</v>
      </c>
    </row>
    <row r="128" spans="1:7" ht="14.5" x14ac:dyDescent="0.35">
      <c r="A128" s="31" t="s">
        <v>78</v>
      </c>
      <c r="B128" s="39" t="s">
        <v>77</v>
      </c>
      <c r="C128" s="40"/>
      <c r="D128" s="26"/>
      <c r="E128" s="40"/>
      <c r="F128" s="34">
        <f t="shared" si="8"/>
        <v>0</v>
      </c>
      <c r="G128" s="41">
        <f t="shared" si="9"/>
        <v>0</v>
      </c>
    </row>
    <row r="129" spans="1:7" ht="16.5" x14ac:dyDescent="0.45">
      <c r="A129" s="31" t="s">
        <v>84</v>
      </c>
      <c r="B129" s="39" t="s">
        <v>60</v>
      </c>
      <c r="C129" s="40"/>
      <c r="D129" s="26"/>
      <c r="E129" s="40"/>
      <c r="F129" s="34">
        <f t="shared" si="8"/>
        <v>0</v>
      </c>
      <c r="G129" s="41">
        <f t="shared" si="9"/>
        <v>0</v>
      </c>
    </row>
    <row r="130" spans="1:7" ht="44.5" x14ac:dyDescent="0.45">
      <c r="A130" s="42" t="s">
        <v>79</v>
      </c>
      <c r="B130" s="39" t="s">
        <v>81</v>
      </c>
      <c r="C130" s="40"/>
      <c r="D130" s="26"/>
      <c r="E130" s="40"/>
      <c r="F130" s="34">
        <f t="shared" si="8"/>
        <v>0</v>
      </c>
      <c r="G130" s="41">
        <f t="shared" si="9"/>
        <v>0</v>
      </c>
    </row>
    <row r="131" spans="1:7" ht="16.5" x14ac:dyDescent="0.45">
      <c r="A131" s="42" t="s">
        <v>154</v>
      </c>
      <c r="B131" s="39" t="s">
        <v>155</v>
      </c>
      <c r="C131" s="40"/>
      <c r="D131" s="26"/>
      <c r="E131" s="40"/>
      <c r="F131" s="34">
        <f t="shared" si="8"/>
        <v>0</v>
      </c>
      <c r="G131" s="41">
        <f t="shared" si="9"/>
        <v>0</v>
      </c>
    </row>
    <row r="132" spans="1:7" ht="32.25" customHeight="1" x14ac:dyDescent="0.45">
      <c r="A132" s="42" t="s">
        <v>156</v>
      </c>
      <c r="B132" s="39" t="s">
        <v>157</v>
      </c>
      <c r="C132" s="40"/>
      <c r="D132" s="26"/>
      <c r="E132" s="40"/>
      <c r="F132" s="34">
        <f t="shared" si="8"/>
        <v>0</v>
      </c>
      <c r="G132" s="41">
        <f t="shared" si="9"/>
        <v>0</v>
      </c>
    </row>
    <row r="133" spans="1:7" ht="16.5" x14ac:dyDescent="0.45">
      <c r="A133" s="31" t="s">
        <v>7</v>
      </c>
      <c r="B133" s="39" t="s">
        <v>61</v>
      </c>
      <c r="C133" s="40"/>
      <c r="D133" s="26"/>
      <c r="E133" s="40"/>
      <c r="F133" s="34">
        <f t="shared" si="8"/>
        <v>0</v>
      </c>
      <c r="G133" s="41">
        <f t="shared" si="9"/>
        <v>0</v>
      </c>
    </row>
    <row r="134" spans="1:7" ht="14.5" x14ac:dyDescent="0.35">
      <c r="A134" s="31" t="s">
        <v>9</v>
      </c>
      <c r="B134" s="39" t="s">
        <v>8</v>
      </c>
      <c r="C134" s="40"/>
      <c r="D134" s="26"/>
      <c r="E134" s="40"/>
      <c r="F134" s="34">
        <f t="shared" si="8"/>
        <v>0</v>
      </c>
      <c r="G134" s="41">
        <f t="shared" si="9"/>
        <v>0</v>
      </c>
    </row>
    <row r="135" spans="1:7" ht="16.5" x14ac:dyDescent="0.45">
      <c r="A135" s="31" t="s">
        <v>75</v>
      </c>
      <c r="B135" s="39" t="s">
        <v>80</v>
      </c>
      <c r="C135" s="40"/>
      <c r="D135" s="26"/>
      <c r="E135" s="40"/>
      <c r="F135" s="34">
        <f t="shared" si="8"/>
        <v>0</v>
      </c>
      <c r="G135" s="41">
        <f t="shared" si="9"/>
        <v>0</v>
      </c>
    </row>
    <row r="136" spans="1:7" ht="16.5" x14ac:dyDescent="0.45">
      <c r="A136" s="31" t="s">
        <v>10</v>
      </c>
      <c r="B136" s="39" t="s">
        <v>62</v>
      </c>
      <c r="C136" s="40"/>
      <c r="D136" s="26"/>
      <c r="E136" s="40"/>
      <c r="F136" s="34">
        <f t="shared" si="8"/>
        <v>0</v>
      </c>
      <c r="G136" s="41">
        <f t="shared" si="9"/>
        <v>0</v>
      </c>
    </row>
    <row r="137" spans="1:7" ht="16.5" x14ac:dyDescent="0.45">
      <c r="A137" s="31" t="s">
        <v>76</v>
      </c>
      <c r="B137" s="39" t="s">
        <v>82</v>
      </c>
      <c r="C137" s="40"/>
      <c r="D137" s="26"/>
      <c r="E137" s="40"/>
      <c r="F137" s="34">
        <f t="shared" si="8"/>
        <v>0</v>
      </c>
      <c r="G137" s="41">
        <f t="shared" si="9"/>
        <v>0</v>
      </c>
    </row>
    <row r="138" spans="1:7" ht="14.5" x14ac:dyDescent="0.35">
      <c r="A138" s="31" t="s">
        <v>11</v>
      </c>
      <c r="B138" s="39" t="s">
        <v>5</v>
      </c>
      <c r="C138" s="40"/>
      <c r="D138" s="26"/>
      <c r="E138" s="40"/>
      <c r="F138" s="34">
        <f t="shared" si="8"/>
        <v>0</v>
      </c>
      <c r="G138" s="41">
        <f t="shared" si="9"/>
        <v>0</v>
      </c>
    </row>
    <row r="139" spans="1:7" ht="16.5" x14ac:dyDescent="0.45">
      <c r="A139" s="31" t="s">
        <v>70</v>
      </c>
      <c r="B139" s="39" t="s">
        <v>71</v>
      </c>
      <c r="C139" s="40"/>
      <c r="D139" s="26"/>
      <c r="E139" s="40"/>
      <c r="F139" s="34">
        <f t="shared" si="8"/>
        <v>0</v>
      </c>
      <c r="G139" s="41">
        <f t="shared" si="9"/>
        <v>0</v>
      </c>
    </row>
    <row r="140" spans="1:7" ht="16.5" x14ac:dyDescent="0.45">
      <c r="A140" s="31" t="s">
        <v>63</v>
      </c>
      <c r="B140" s="39" t="s">
        <v>83</v>
      </c>
      <c r="C140" s="40"/>
      <c r="D140" s="26"/>
      <c r="E140" s="40"/>
      <c r="F140" s="34">
        <f t="shared" si="8"/>
        <v>0</v>
      </c>
      <c r="G140" s="41">
        <f t="shared" si="9"/>
        <v>0</v>
      </c>
    </row>
    <row r="141" spans="1:7" ht="15" thickBot="1" x14ac:dyDescent="0.4">
      <c r="A141" s="43" t="s">
        <v>72</v>
      </c>
      <c r="B141" s="44" t="s">
        <v>64</v>
      </c>
      <c r="C141" s="45"/>
      <c r="D141" s="56"/>
      <c r="E141" s="45"/>
      <c r="F141" s="46">
        <f t="shared" si="8"/>
        <v>0</v>
      </c>
      <c r="G141" s="47">
        <f t="shared" si="9"/>
        <v>0</v>
      </c>
    </row>
    <row r="142" spans="1:7" ht="14.5" x14ac:dyDescent="0.35">
      <c r="A142" s="68"/>
      <c r="B142" s="68"/>
      <c r="C142" s="69"/>
      <c r="D142" s="70"/>
      <c r="E142" s="69"/>
      <c r="F142" s="71"/>
      <c r="G142" s="72"/>
    </row>
    <row r="143" spans="1:7" ht="15" thickBot="1" x14ac:dyDescent="0.4">
      <c r="A143" s="161" t="s">
        <v>104</v>
      </c>
      <c r="B143" s="161"/>
      <c r="C143" s="161"/>
      <c r="D143" s="161"/>
      <c r="E143" s="161"/>
      <c r="F143" s="161"/>
      <c r="G143" s="161"/>
    </row>
    <row r="144" spans="1:7" ht="14.5" x14ac:dyDescent="0.35">
      <c r="A144" s="48" t="s">
        <v>12</v>
      </c>
      <c r="B144" s="49">
        <f>F127+F128+F129+F130+F131+F132</f>
        <v>0</v>
      </c>
      <c r="C144" s="50" t="s">
        <v>27</v>
      </c>
      <c r="D144" s="2"/>
      <c r="E144" s="48" t="s">
        <v>16</v>
      </c>
      <c r="F144" s="49">
        <f>G127+G128+G129+G130+G131+G132</f>
        <v>0</v>
      </c>
      <c r="G144" s="50" t="s">
        <v>27</v>
      </c>
    </row>
    <row r="145" spans="1:7" ht="14.5" x14ac:dyDescent="0.35">
      <c r="A145" s="31" t="s">
        <v>13</v>
      </c>
      <c r="B145" s="51">
        <f>F133+F134+F135</f>
        <v>0</v>
      </c>
      <c r="C145" s="52" t="s">
        <v>27</v>
      </c>
      <c r="D145" s="2"/>
      <c r="E145" s="31" t="s">
        <v>17</v>
      </c>
      <c r="F145" s="51">
        <f>G133+G134+G135</f>
        <v>0</v>
      </c>
      <c r="G145" s="52" t="s">
        <v>27</v>
      </c>
    </row>
    <row r="146" spans="1:7" ht="14.5" x14ac:dyDescent="0.35">
      <c r="A146" s="31" t="s">
        <v>18</v>
      </c>
      <c r="B146" s="51">
        <f>F136+F137+F138+F139</f>
        <v>0</v>
      </c>
      <c r="C146" s="52" t="s">
        <v>27</v>
      </c>
      <c r="D146" s="2"/>
      <c r="E146" s="31" t="s">
        <v>14</v>
      </c>
      <c r="F146" s="51">
        <f>G136+G137+G138+G139</f>
        <v>0</v>
      </c>
      <c r="G146" s="52" t="s">
        <v>27</v>
      </c>
    </row>
    <row r="147" spans="1:7" ht="15" thickBot="1" x14ac:dyDescent="0.4">
      <c r="A147" s="21" t="s">
        <v>19</v>
      </c>
      <c r="B147" s="53">
        <f>F140+F141</f>
        <v>0</v>
      </c>
      <c r="C147" s="54" t="s">
        <v>27</v>
      </c>
      <c r="D147" s="2"/>
      <c r="E147" s="21" t="s">
        <v>15</v>
      </c>
      <c r="F147" s="53">
        <f>G140+G141</f>
        <v>0</v>
      </c>
      <c r="G147" s="54" t="s">
        <v>27</v>
      </c>
    </row>
    <row r="148" spans="1:7" ht="15" thickBot="1" x14ac:dyDescent="0.4">
      <c r="A148" s="1"/>
      <c r="B148" s="66"/>
      <c r="C148" s="1"/>
      <c r="D148" s="2"/>
      <c r="E148" s="1"/>
      <c r="F148" s="66"/>
      <c r="G148" s="1"/>
    </row>
    <row r="149" spans="1:7" ht="15.5" x14ac:dyDescent="0.35">
      <c r="A149" s="150" t="s">
        <v>24</v>
      </c>
      <c r="B149" s="150"/>
      <c r="C149" s="150"/>
      <c r="D149" s="150"/>
      <c r="E149" s="150"/>
      <c r="F149" s="150"/>
      <c r="G149" s="150"/>
    </row>
    <row r="151" spans="1:7" ht="14.5" x14ac:dyDescent="0.35">
      <c r="A151" s="73" t="s">
        <v>1</v>
      </c>
      <c r="B151" s="104"/>
      <c r="C151" s="25" t="s">
        <v>107</v>
      </c>
      <c r="D151" s="1"/>
      <c r="E151" s="1"/>
      <c r="F151" s="1"/>
    </row>
    <row r="152" spans="1:7" ht="15" thickBot="1" x14ac:dyDescent="0.4">
      <c r="A152" s="1" t="s">
        <v>68</v>
      </c>
      <c r="B152" s="105"/>
      <c r="C152" s="23" t="s">
        <v>3</v>
      </c>
      <c r="D152" s="23"/>
      <c r="E152" s="23"/>
      <c r="F152" s="23"/>
      <c r="G152" s="1"/>
    </row>
    <row r="153" spans="1:7" ht="43.5" customHeight="1" x14ac:dyDescent="0.35">
      <c r="A153" s="155" t="s">
        <v>4</v>
      </c>
      <c r="B153" s="156"/>
      <c r="C153" s="157" t="s">
        <v>97</v>
      </c>
      <c r="D153" s="157"/>
      <c r="E153" s="157"/>
      <c r="F153" s="67" t="s">
        <v>95</v>
      </c>
      <c r="G153" s="35" t="s">
        <v>96</v>
      </c>
    </row>
    <row r="154" spans="1:7" ht="14.5" x14ac:dyDescent="0.35">
      <c r="A154" s="30" t="s">
        <v>6</v>
      </c>
      <c r="B154" s="36" t="s">
        <v>69</v>
      </c>
      <c r="C154" s="36" t="s">
        <v>58</v>
      </c>
      <c r="D154" s="36" t="s">
        <v>57</v>
      </c>
      <c r="E154" s="36" t="s">
        <v>56</v>
      </c>
      <c r="F154" s="37" t="s">
        <v>27</v>
      </c>
      <c r="G154" s="38" t="s">
        <v>27</v>
      </c>
    </row>
    <row r="155" spans="1:7" ht="16.5" x14ac:dyDescent="0.45">
      <c r="A155" s="31" t="s">
        <v>2</v>
      </c>
      <c r="B155" s="39" t="s">
        <v>59</v>
      </c>
      <c r="C155" s="40"/>
      <c r="D155" s="55"/>
      <c r="E155" s="40"/>
      <c r="F155" s="34">
        <f t="shared" ref="F155:F169" si="10">IF(C155&gt;0.000000001, B$152*C155, B$152*E155*(1/E242))</f>
        <v>0</v>
      </c>
      <c r="G155" s="41">
        <f t="shared" ref="G155:G169" si="11">F155*E242</f>
        <v>0</v>
      </c>
    </row>
    <row r="156" spans="1:7" ht="14.5" x14ac:dyDescent="0.35">
      <c r="A156" s="31" t="s">
        <v>78</v>
      </c>
      <c r="B156" s="39" t="s">
        <v>77</v>
      </c>
      <c r="C156" s="40"/>
      <c r="D156" s="26"/>
      <c r="E156" s="40"/>
      <c r="F156" s="34">
        <f t="shared" si="10"/>
        <v>0</v>
      </c>
      <c r="G156" s="41">
        <f t="shared" si="11"/>
        <v>0</v>
      </c>
    </row>
    <row r="157" spans="1:7" ht="20.25" customHeight="1" x14ac:dyDescent="0.45">
      <c r="A157" s="31" t="s">
        <v>84</v>
      </c>
      <c r="B157" s="39" t="s">
        <v>60</v>
      </c>
      <c r="C157" s="40"/>
      <c r="D157" s="26"/>
      <c r="E157" s="40"/>
      <c r="F157" s="34">
        <f t="shared" si="10"/>
        <v>0</v>
      </c>
      <c r="G157" s="41">
        <f t="shared" si="11"/>
        <v>0</v>
      </c>
    </row>
    <row r="158" spans="1:7" ht="16.5" customHeight="1" x14ac:dyDescent="0.45">
      <c r="A158" s="42" t="s">
        <v>79</v>
      </c>
      <c r="B158" s="39" t="s">
        <v>81</v>
      </c>
      <c r="C158" s="40"/>
      <c r="D158" s="26"/>
      <c r="E158" s="40"/>
      <c r="F158" s="34">
        <f t="shared" si="10"/>
        <v>0</v>
      </c>
      <c r="G158" s="41">
        <f t="shared" si="11"/>
        <v>0</v>
      </c>
    </row>
    <row r="159" spans="1:7" ht="18" customHeight="1" x14ac:dyDescent="0.45">
      <c r="A159" s="42" t="s">
        <v>154</v>
      </c>
      <c r="B159" s="39" t="s">
        <v>155</v>
      </c>
      <c r="C159" s="40"/>
      <c r="D159" s="26"/>
      <c r="E159" s="40"/>
      <c r="F159" s="34">
        <f t="shared" si="10"/>
        <v>0</v>
      </c>
      <c r="G159" s="41">
        <f t="shared" si="11"/>
        <v>0</v>
      </c>
    </row>
    <row r="160" spans="1:7" ht="30" x14ac:dyDescent="0.45">
      <c r="A160" s="42" t="s">
        <v>156</v>
      </c>
      <c r="B160" s="39" t="s">
        <v>157</v>
      </c>
      <c r="C160" s="40"/>
      <c r="D160" s="26"/>
      <c r="E160" s="40"/>
      <c r="F160" s="138">
        <f t="shared" si="10"/>
        <v>0</v>
      </c>
      <c r="G160" s="41">
        <f t="shared" si="11"/>
        <v>0</v>
      </c>
    </row>
    <row r="161" spans="1:7" ht="16.5" x14ac:dyDescent="0.45">
      <c r="A161" s="31" t="s">
        <v>7</v>
      </c>
      <c r="B161" s="39" t="s">
        <v>61</v>
      </c>
      <c r="C161" s="40"/>
      <c r="D161" s="26"/>
      <c r="E161" s="40"/>
      <c r="F161" s="34">
        <f t="shared" si="10"/>
        <v>0</v>
      </c>
      <c r="G161" s="41">
        <f t="shared" si="11"/>
        <v>0</v>
      </c>
    </row>
    <row r="162" spans="1:7" ht="14.5" x14ac:dyDescent="0.35">
      <c r="A162" s="31" t="s">
        <v>9</v>
      </c>
      <c r="B162" s="39" t="s">
        <v>8</v>
      </c>
      <c r="C162" s="40"/>
      <c r="D162" s="26"/>
      <c r="E162" s="40"/>
      <c r="F162" s="34">
        <f t="shared" si="10"/>
        <v>0</v>
      </c>
      <c r="G162" s="41">
        <f t="shared" si="11"/>
        <v>0</v>
      </c>
    </row>
    <row r="163" spans="1:7" ht="16.5" x14ac:dyDescent="0.45">
      <c r="A163" s="31" t="s">
        <v>75</v>
      </c>
      <c r="B163" s="39" t="s">
        <v>80</v>
      </c>
      <c r="C163" s="40"/>
      <c r="D163" s="26"/>
      <c r="E163" s="40"/>
      <c r="F163" s="34">
        <f t="shared" si="10"/>
        <v>0</v>
      </c>
      <c r="G163" s="41">
        <f t="shared" si="11"/>
        <v>0</v>
      </c>
    </row>
    <row r="164" spans="1:7" ht="16.5" x14ac:dyDescent="0.45">
      <c r="A164" s="31" t="s">
        <v>10</v>
      </c>
      <c r="B164" s="39" t="s">
        <v>62</v>
      </c>
      <c r="C164" s="40"/>
      <c r="D164" s="26"/>
      <c r="E164" s="40"/>
      <c r="F164" s="34">
        <f t="shared" si="10"/>
        <v>0</v>
      </c>
      <c r="G164" s="41">
        <f t="shared" si="11"/>
        <v>0</v>
      </c>
    </row>
    <row r="165" spans="1:7" ht="16.5" x14ac:dyDescent="0.45">
      <c r="A165" s="31" t="s">
        <v>76</v>
      </c>
      <c r="B165" s="39" t="s">
        <v>82</v>
      </c>
      <c r="C165" s="40"/>
      <c r="D165" s="26"/>
      <c r="E165" s="40"/>
      <c r="F165" s="34">
        <f t="shared" si="10"/>
        <v>0</v>
      </c>
      <c r="G165" s="41">
        <f t="shared" si="11"/>
        <v>0</v>
      </c>
    </row>
    <row r="166" spans="1:7" ht="14.5" x14ac:dyDescent="0.35">
      <c r="A166" s="31" t="s">
        <v>11</v>
      </c>
      <c r="B166" s="39" t="s">
        <v>5</v>
      </c>
      <c r="C166" s="40"/>
      <c r="D166" s="26"/>
      <c r="E166" s="40"/>
      <c r="F166" s="34">
        <f t="shared" si="10"/>
        <v>0</v>
      </c>
      <c r="G166" s="41">
        <f t="shared" si="11"/>
        <v>0</v>
      </c>
    </row>
    <row r="167" spans="1:7" ht="16.5" x14ac:dyDescent="0.45">
      <c r="A167" s="31" t="s">
        <v>70</v>
      </c>
      <c r="B167" s="39" t="s">
        <v>71</v>
      </c>
      <c r="C167" s="40"/>
      <c r="D167" s="26"/>
      <c r="E167" s="40"/>
      <c r="F167" s="34">
        <f t="shared" si="10"/>
        <v>0</v>
      </c>
      <c r="G167" s="41">
        <f t="shared" si="11"/>
        <v>0</v>
      </c>
    </row>
    <row r="168" spans="1:7" ht="16.5" x14ac:dyDescent="0.45">
      <c r="A168" s="31" t="s">
        <v>63</v>
      </c>
      <c r="B168" s="39" t="s">
        <v>83</v>
      </c>
      <c r="C168" s="40"/>
      <c r="D168" s="26"/>
      <c r="E168" s="40"/>
      <c r="F168" s="34">
        <f t="shared" si="10"/>
        <v>0</v>
      </c>
      <c r="G168" s="41">
        <f t="shared" si="11"/>
        <v>0</v>
      </c>
    </row>
    <row r="169" spans="1:7" ht="15" thickBot="1" x14ac:dyDescent="0.4">
      <c r="A169" s="43" t="s">
        <v>72</v>
      </c>
      <c r="B169" s="44" t="s">
        <v>64</v>
      </c>
      <c r="C169" s="45"/>
      <c r="D169" s="56"/>
      <c r="E169" s="45"/>
      <c r="F169" s="46">
        <f t="shared" si="10"/>
        <v>0</v>
      </c>
      <c r="G169" s="47">
        <f t="shared" si="11"/>
        <v>0</v>
      </c>
    </row>
    <row r="170" spans="1:7" ht="14.5" x14ac:dyDescent="0.35">
      <c r="A170" s="68"/>
      <c r="B170" s="68"/>
      <c r="C170" s="69"/>
      <c r="D170" s="70"/>
      <c r="E170" s="69"/>
      <c r="F170" s="71"/>
      <c r="G170" s="72"/>
    </row>
    <row r="171" spans="1:7" ht="15" thickBot="1" x14ac:dyDescent="0.4">
      <c r="A171" s="161" t="s">
        <v>105</v>
      </c>
      <c r="B171" s="161"/>
      <c r="C171" s="161"/>
      <c r="D171" s="161"/>
      <c r="E171" s="161"/>
      <c r="F171" s="161"/>
      <c r="G171" s="161"/>
    </row>
    <row r="172" spans="1:7" ht="14.5" x14ac:dyDescent="0.35">
      <c r="A172" s="48" t="s">
        <v>12</v>
      </c>
      <c r="B172" s="49">
        <f>F155+F156+F157+F158+F159+F160</f>
        <v>0</v>
      </c>
      <c r="C172" s="50" t="s">
        <v>27</v>
      </c>
      <c r="D172" s="2"/>
      <c r="E172" s="48" t="s">
        <v>16</v>
      </c>
      <c r="F172" s="49">
        <f>G155+G156+G157+G158+G159+G160</f>
        <v>0</v>
      </c>
      <c r="G172" s="50" t="s">
        <v>27</v>
      </c>
    </row>
    <row r="173" spans="1:7" ht="14.5" x14ac:dyDescent="0.35">
      <c r="A173" s="31" t="s">
        <v>13</v>
      </c>
      <c r="B173" s="51">
        <f>F161+F162+F163</f>
        <v>0</v>
      </c>
      <c r="C173" s="52" t="s">
        <v>27</v>
      </c>
      <c r="D173" s="2"/>
      <c r="E173" s="31" t="s">
        <v>17</v>
      </c>
      <c r="F173" s="51">
        <f>G161+G162+G163</f>
        <v>0</v>
      </c>
      <c r="G173" s="52" t="s">
        <v>27</v>
      </c>
    </row>
    <row r="174" spans="1:7" ht="14.5" x14ac:dyDescent="0.35">
      <c r="A174" s="31" t="s">
        <v>18</v>
      </c>
      <c r="B174" s="51">
        <f>F164+F165+F166+F167</f>
        <v>0</v>
      </c>
      <c r="C174" s="52" t="s">
        <v>27</v>
      </c>
      <c r="D174" s="2"/>
      <c r="E174" s="31" t="s">
        <v>14</v>
      </c>
      <c r="F174" s="51">
        <f>G164+G165+G166+G167</f>
        <v>0</v>
      </c>
      <c r="G174" s="52" t="s">
        <v>27</v>
      </c>
    </row>
    <row r="175" spans="1:7" ht="15" thickBot="1" x14ac:dyDescent="0.4">
      <c r="A175" s="21" t="s">
        <v>19</v>
      </c>
      <c r="B175" s="53">
        <f>F168+F169</f>
        <v>0</v>
      </c>
      <c r="C175" s="54" t="s">
        <v>27</v>
      </c>
      <c r="D175" s="2"/>
      <c r="E175" s="21" t="s">
        <v>15</v>
      </c>
      <c r="F175" s="53">
        <f>G168+G169</f>
        <v>0</v>
      </c>
      <c r="G175" s="54" t="s">
        <v>27</v>
      </c>
    </row>
    <row r="176" spans="1:7" ht="15" thickBot="1" x14ac:dyDescent="0.4">
      <c r="A176" s="1"/>
      <c r="B176" s="66"/>
      <c r="C176" s="1"/>
      <c r="D176" s="2"/>
      <c r="E176" s="1"/>
      <c r="F176" s="66"/>
      <c r="G176" s="1"/>
    </row>
    <row r="177" spans="1:7" ht="15.5" x14ac:dyDescent="0.35">
      <c r="A177" s="150" t="s">
        <v>26</v>
      </c>
      <c r="B177" s="150"/>
      <c r="C177" s="150"/>
      <c r="D177" s="150"/>
      <c r="E177" s="150"/>
      <c r="F177" s="150"/>
      <c r="G177" s="150"/>
    </row>
    <row r="179" spans="1:7" ht="14.5" x14ac:dyDescent="0.35">
      <c r="A179" s="73" t="s">
        <v>1</v>
      </c>
      <c r="B179" s="104"/>
      <c r="C179" s="25" t="s">
        <v>107</v>
      </c>
      <c r="D179" s="1"/>
      <c r="E179" s="1"/>
      <c r="F179" s="1"/>
    </row>
    <row r="180" spans="1:7" ht="15" thickBot="1" x14ac:dyDescent="0.4">
      <c r="A180" s="1" t="s">
        <v>68</v>
      </c>
      <c r="B180" s="105"/>
      <c r="C180" s="23" t="s">
        <v>3</v>
      </c>
      <c r="D180" s="23"/>
      <c r="E180" s="23"/>
      <c r="F180" s="23"/>
      <c r="G180" s="1"/>
    </row>
    <row r="181" spans="1:7" ht="43.5" customHeight="1" x14ac:dyDescent="0.35">
      <c r="A181" s="155" t="s">
        <v>4</v>
      </c>
      <c r="B181" s="156"/>
      <c r="C181" s="157" t="s">
        <v>97</v>
      </c>
      <c r="D181" s="157"/>
      <c r="E181" s="157"/>
      <c r="F181" s="67" t="s">
        <v>95</v>
      </c>
      <c r="G181" s="35" t="s">
        <v>96</v>
      </c>
    </row>
    <row r="182" spans="1:7" ht="14.5" x14ac:dyDescent="0.35">
      <c r="A182" s="30" t="s">
        <v>6</v>
      </c>
      <c r="B182" s="36" t="s">
        <v>69</v>
      </c>
      <c r="C182" s="36" t="s">
        <v>58</v>
      </c>
      <c r="D182" s="36" t="s">
        <v>57</v>
      </c>
      <c r="E182" s="36" t="s">
        <v>56</v>
      </c>
      <c r="F182" s="37" t="s">
        <v>27</v>
      </c>
      <c r="G182" s="38" t="s">
        <v>27</v>
      </c>
    </row>
    <row r="183" spans="1:7" ht="16.5" x14ac:dyDescent="0.45">
      <c r="A183" s="31" t="s">
        <v>2</v>
      </c>
      <c r="B183" s="39" t="s">
        <v>59</v>
      </c>
      <c r="C183" s="40"/>
      <c r="D183" s="55"/>
      <c r="E183" s="40"/>
      <c r="F183" s="34">
        <f t="shared" ref="F183:F197" si="12">IF(C183&gt;0.000000001, B$180*C183, B$180*E183*(1/E242))</f>
        <v>0</v>
      </c>
      <c r="G183" s="41">
        <f t="shared" ref="G183:G197" si="13">F183*E242</f>
        <v>0</v>
      </c>
    </row>
    <row r="184" spans="1:7" ht="19.5" customHeight="1" x14ac:dyDescent="0.35">
      <c r="A184" s="31" t="s">
        <v>78</v>
      </c>
      <c r="B184" s="39" t="s">
        <v>77</v>
      </c>
      <c r="C184" s="40"/>
      <c r="D184" s="26"/>
      <c r="E184" s="40"/>
      <c r="F184" s="34">
        <f t="shared" si="12"/>
        <v>0</v>
      </c>
      <c r="G184" s="41">
        <f t="shared" si="13"/>
        <v>0</v>
      </c>
    </row>
    <row r="185" spans="1:7" ht="18.75" customHeight="1" x14ac:dyDescent="0.45">
      <c r="A185" s="31" t="s">
        <v>84</v>
      </c>
      <c r="B185" s="39" t="s">
        <v>60</v>
      </c>
      <c r="C185" s="40"/>
      <c r="D185" s="26"/>
      <c r="E185" s="40"/>
      <c r="F185" s="34">
        <f t="shared" si="12"/>
        <v>0</v>
      </c>
      <c r="G185" s="41">
        <f t="shared" si="13"/>
        <v>0</v>
      </c>
    </row>
    <row r="186" spans="1:7" ht="44.5" x14ac:dyDescent="0.45">
      <c r="A186" s="42" t="s">
        <v>79</v>
      </c>
      <c r="B186" s="39" t="s">
        <v>81</v>
      </c>
      <c r="C186" s="40"/>
      <c r="D186" s="26"/>
      <c r="E186" s="40"/>
      <c r="F186" s="34">
        <f t="shared" si="12"/>
        <v>0</v>
      </c>
      <c r="G186" s="41">
        <f t="shared" si="13"/>
        <v>0</v>
      </c>
    </row>
    <row r="187" spans="1:7" ht="16.5" x14ac:dyDescent="0.45">
      <c r="A187" s="42" t="s">
        <v>154</v>
      </c>
      <c r="B187" s="39" t="s">
        <v>155</v>
      </c>
      <c r="C187" s="40"/>
      <c r="D187" s="26"/>
      <c r="E187" s="40"/>
      <c r="F187" s="138">
        <f t="shared" si="12"/>
        <v>0</v>
      </c>
      <c r="G187" s="41">
        <f t="shared" si="13"/>
        <v>0</v>
      </c>
    </row>
    <row r="188" spans="1:7" ht="30" x14ac:dyDescent="0.45">
      <c r="A188" s="42" t="s">
        <v>156</v>
      </c>
      <c r="B188" s="39" t="s">
        <v>157</v>
      </c>
      <c r="C188" s="40"/>
      <c r="D188" s="26"/>
      <c r="E188" s="40"/>
      <c r="F188" s="34">
        <f t="shared" si="12"/>
        <v>0</v>
      </c>
      <c r="G188" s="41">
        <f t="shared" si="13"/>
        <v>0</v>
      </c>
    </row>
    <row r="189" spans="1:7" ht="16.5" x14ac:dyDescent="0.45">
      <c r="A189" s="31" t="s">
        <v>7</v>
      </c>
      <c r="B189" s="39" t="s">
        <v>61</v>
      </c>
      <c r="C189" s="40"/>
      <c r="D189" s="26"/>
      <c r="E189" s="40"/>
      <c r="F189" s="34">
        <f t="shared" si="12"/>
        <v>0</v>
      </c>
      <c r="G189" s="41">
        <f t="shared" si="13"/>
        <v>0</v>
      </c>
    </row>
    <row r="190" spans="1:7" ht="14.5" x14ac:dyDescent="0.35">
      <c r="A190" s="31" t="s">
        <v>9</v>
      </c>
      <c r="B190" s="39" t="s">
        <v>8</v>
      </c>
      <c r="C190" s="40"/>
      <c r="D190" s="26"/>
      <c r="E190" s="40"/>
      <c r="F190" s="34">
        <f t="shared" si="12"/>
        <v>0</v>
      </c>
      <c r="G190" s="41">
        <f t="shared" si="13"/>
        <v>0</v>
      </c>
    </row>
    <row r="191" spans="1:7" ht="16.5" x14ac:dyDescent="0.45">
      <c r="A191" s="31" t="s">
        <v>75</v>
      </c>
      <c r="B191" s="39" t="s">
        <v>80</v>
      </c>
      <c r="C191" s="40"/>
      <c r="D191" s="26"/>
      <c r="E191" s="40"/>
      <c r="F191" s="34">
        <f t="shared" si="12"/>
        <v>0</v>
      </c>
      <c r="G191" s="41">
        <f t="shared" si="13"/>
        <v>0</v>
      </c>
    </row>
    <row r="192" spans="1:7" ht="16.5" x14ac:dyDescent="0.45">
      <c r="A192" s="31" t="s">
        <v>10</v>
      </c>
      <c r="B192" s="39" t="s">
        <v>62</v>
      </c>
      <c r="C192" s="40"/>
      <c r="D192" s="26"/>
      <c r="E192" s="40"/>
      <c r="F192" s="34">
        <f t="shared" si="12"/>
        <v>0</v>
      </c>
      <c r="G192" s="41">
        <f t="shared" si="13"/>
        <v>0</v>
      </c>
    </row>
    <row r="193" spans="1:7" ht="16.5" x14ac:dyDescent="0.45">
      <c r="A193" s="31" t="s">
        <v>76</v>
      </c>
      <c r="B193" s="39" t="s">
        <v>82</v>
      </c>
      <c r="C193" s="40"/>
      <c r="D193" s="26"/>
      <c r="E193" s="40"/>
      <c r="F193" s="34">
        <f t="shared" si="12"/>
        <v>0</v>
      </c>
      <c r="G193" s="41">
        <f t="shared" si="13"/>
        <v>0</v>
      </c>
    </row>
    <row r="194" spans="1:7" ht="14.5" x14ac:dyDescent="0.35">
      <c r="A194" s="31" t="s">
        <v>11</v>
      </c>
      <c r="B194" s="39" t="s">
        <v>5</v>
      </c>
      <c r="C194" s="40"/>
      <c r="D194" s="26"/>
      <c r="E194" s="40"/>
      <c r="F194" s="34">
        <f t="shared" si="12"/>
        <v>0</v>
      </c>
      <c r="G194" s="41">
        <f t="shared" si="13"/>
        <v>0</v>
      </c>
    </row>
    <row r="195" spans="1:7" ht="16.5" x14ac:dyDescent="0.45">
      <c r="A195" s="31" t="s">
        <v>70</v>
      </c>
      <c r="B195" s="39" t="s">
        <v>71</v>
      </c>
      <c r="C195" s="40"/>
      <c r="D195" s="26"/>
      <c r="E195" s="40"/>
      <c r="F195" s="34">
        <f t="shared" si="12"/>
        <v>0</v>
      </c>
      <c r="G195" s="41">
        <f t="shared" si="13"/>
        <v>0</v>
      </c>
    </row>
    <row r="196" spans="1:7" ht="16.5" x14ac:dyDescent="0.45">
      <c r="A196" s="31" t="s">
        <v>63</v>
      </c>
      <c r="B196" s="39" t="s">
        <v>83</v>
      </c>
      <c r="C196" s="40"/>
      <c r="D196" s="26"/>
      <c r="E196" s="40"/>
      <c r="F196" s="34">
        <f t="shared" si="12"/>
        <v>0</v>
      </c>
      <c r="G196" s="41">
        <f t="shared" si="13"/>
        <v>0</v>
      </c>
    </row>
    <row r="197" spans="1:7" ht="15" thickBot="1" x14ac:dyDescent="0.4">
      <c r="A197" s="43" t="s">
        <v>72</v>
      </c>
      <c r="B197" s="44" t="s">
        <v>64</v>
      </c>
      <c r="C197" s="45"/>
      <c r="D197" s="56"/>
      <c r="E197" s="45"/>
      <c r="F197" s="46">
        <f t="shared" si="12"/>
        <v>0</v>
      </c>
      <c r="G197" s="47">
        <f t="shared" si="13"/>
        <v>0</v>
      </c>
    </row>
    <row r="198" spans="1:7" ht="14.5" x14ac:dyDescent="0.35">
      <c r="A198" s="68"/>
      <c r="B198" s="68"/>
      <c r="C198" s="69"/>
      <c r="D198" s="70"/>
      <c r="E198" s="69"/>
      <c r="F198" s="71"/>
      <c r="G198" s="72"/>
    </row>
    <row r="199" spans="1:7" ht="15" thickBot="1" x14ac:dyDescent="0.4">
      <c r="A199" s="161" t="s">
        <v>106</v>
      </c>
      <c r="B199" s="161"/>
      <c r="C199" s="161"/>
      <c r="D199" s="161"/>
      <c r="E199" s="161"/>
      <c r="F199" s="161"/>
      <c r="G199" s="161"/>
    </row>
    <row r="200" spans="1:7" ht="14.5" x14ac:dyDescent="0.35">
      <c r="A200" s="48" t="s">
        <v>12</v>
      </c>
      <c r="B200" s="49">
        <f>F183+F184+F185+F186+F187+F188</f>
        <v>0</v>
      </c>
      <c r="C200" s="50" t="s">
        <v>27</v>
      </c>
      <c r="D200" s="2"/>
      <c r="E200" s="48" t="s">
        <v>16</v>
      </c>
      <c r="F200" s="49">
        <f>G183+G184+G185+G186+G187+G188</f>
        <v>0</v>
      </c>
      <c r="G200" s="50" t="s">
        <v>27</v>
      </c>
    </row>
    <row r="201" spans="1:7" ht="14.5" customHeight="1" x14ac:dyDescent="0.35">
      <c r="A201" s="31" t="s">
        <v>13</v>
      </c>
      <c r="B201" s="51">
        <f>F189+F190+F191</f>
        <v>0</v>
      </c>
      <c r="C201" s="52" t="s">
        <v>27</v>
      </c>
      <c r="D201" s="2"/>
      <c r="E201" s="31" t="s">
        <v>17</v>
      </c>
      <c r="F201" s="51">
        <f>G189+G190+G191</f>
        <v>0</v>
      </c>
      <c r="G201" s="52" t="s">
        <v>27</v>
      </c>
    </row>
    <row r="202" spans="1:7" ht="14.5" x14ac:dyDescent="0.35">
      <c r="A202" s="31" t="s">
        <v>18</v>
      </c>
      <c r="B202" s="51">
        <f>F192+F193+F194+F195</f>
        <v>0</v>
      </c>
      <c r="C202" s="52" t="s">
        <v>27</v>
      </c>
      <c r="D202" s="2"/>
      <c r="E202" s="31" t="s">
        <v>14</v>
      </c>
      <c r="F202" s="51">
        <f>G192+G193+G194+G195</f>
        <v>0</v>
      </c>
      <c r="G202" s="52" t="s">
        <v>27</v>
      </c>
    </row>
    <row r="203" spans="1:7" ht="15" thickBot="1" x14ac:dyDescent="0.4">
      <c r="A203" s="21" t="s">
        <v>19</v>
      </c>
      <c r="B203" s="53">
        <f>F196+F197</f>
        <v>0</v>
      </c>
      <c r="C203" s="54" t="s">
        <v>27</v>
      </c>
      <c r="D203" s="2"/>
      <c r="E203" s="21" t="s">
        <v>15</v>
      </c>
      <c r="F203" s="53">
        <f>G196+G197</f>
        <v>0</v>
      </c>
      <c r="G203" s="54" t="s">
        <v>27</v>
      </c>
    </row>
    <row r="204" spans="1:7" ht="15" thickBot="1" x14ac:dyDescent="0.4">
      <c r="A204" s="1"/>
      <c r="B204" s="66"/>
      <c r="C204" s="1"/>
      <c r="D204" s="2"/>
      <c r="E204" s="1"/>
      <c r="F204" s="66"/>
      <c r="G204" s="1"/>
    </row>
    <row r="205" spans="1:7" ht="15.5" x14ac:dyDescent="0.35">
      <c r="A205" s="150" t="s">
        <v>25</v>
      </c>
      <c r="B205" s="150"/>
      <c r="C205" s="150"/>
      <c r="D205" s="150"/>
      <c r="E205" s="150"/>
      <c r="F205" s="150"/>
      <c r="G205" s="150"/>
    </row>
    <row r="207" spans="1:7" ht="14.5" x14ac:dyDescent="0.35">
      <c r="A207" s="73" t="s">
        <v>1</v>
      </c>
      <c r="B207" s="104"/>
      <c r="C207" s="25" t="s">
        <v>107</v>
      </c>
      <c r="D207" s="1"/>
      <c r="E207" s="1"/>
      <c r="F207" s="1"/>
    </row>
    <row r="208" spans="1:7" ht="15" thickBot="1" x14ac:dyDescent="0.4">
      <c r="A208" s="1" t="s">
        <v>68</v>
      </c>
      <c r="B208" s="105"/>
      <c r="C208" s="23" t="s">
        <v>3</v>
      </c>
      <c r="D208" s="23"/>
      <c r="E208" s="23"/>
      <c r="F208" s="23"/>
      <c r="G208" s="1"/>
    </row>
    <row r="209" spans="1:8" ht="46" customHeight="1" x14ac:dyDescent="0.35">
      <c r="A209" s="155" t="s">
        <v>4</v>
      </c>
      <c r="B209" s="156"/>
      <c r="C209" s="157" t="s">
        <v>97</v>
      </c>
      <c r="D209" s="157"/>
      <c r="E209" s="157"/>
      <c r="F209" s="67" t="s">
        <v>95</v>
      </c>
      <c r="G209" s="35" t="s">
        <v>96</v>
      </c>
    </row>
    <row r="210" spans="1:8" ht="21" customHeight="1" x14ac:dyDescent="0.35">
      <c r="A210" s="30" t="s">
        <v>6</v>
      </c>
      <c r="B210" s="36" t="s">
        <v>69</v>
      </c>
      <c r="C210" s="36" t="s">
        <v>58</v>
      </c>
      <c r="D210" s="36" t="s">
        <v>57</v>
      </c>
      <c r="E210" s="36" t="s">
        <v>56</v>
      </c>
      <c r="F210" s="37" t="s">
        <v>27</v>
      </c>
      <c r="G210" s="38" t="s">
        <v>27</v>
      </c>
      <c r="H210" s="24"/>
    </row>
    <row r="211" spans="1:8" ht="16.5" x14ac:dyDescent="0.45">
      <c r="A211" s="31" t="s">
        <v>2</v>
      </c>
      <c r="B211" s="39" t="s">
        <v>59</v>
      </c>
      <c r="C211" s="40"/>
      <c r="D211" s="55"/>
      <c r="E211" s="40"/>
      <c r="F211" s="34">
        <f t="shared" ref="F211:F225" si="14">IF(C211&gt;0.000000001, B$208*C211, B$208*E211*(1/E242))</f>
        <v>0</v>
      </c>
      <c r="G211" s="41">
        <f t="shared" ref="G211:G225" si="15">F211*E242</f>
        <v>0</v>
      </c>
    </row>
    <row r="212" spans="1:8" ht="14.5" x14ac:dyDescent="0.35">
      <c r="A212" s="31" t="s">
        <v>78</v>
      </c>
      <c r="B212" s="39" t="s">
        <v>77</v>
      </c>
      <c r="C212" s="40"/>
      <c r="D212" s="26"/>
      <c r="E212" s="40"/>
      <c r="F212" s="34">
        <f t="shared" si="14"/>
        <v>0</v>
      </c>
      <c r="G212" s="41">
        <f t="shared" si="15"/>
        <v>0</v>
      </c>
    </row>
    <row r="213" spans="1:8" ht="16.5" x14ac:dyDescent="0.45">
      <c r="A213" s="31" t="s">
        <v>84</v>
      </c>
      <c r="B213" s="39" t="s">
        <v>60</v>
      </c>
      <c r="C213" s="40"/>
      <c r="D213" s="26"/>
      <c r="E213" s="40"/>
      <c r="F213" s="34">
        <f t="shared" si="14"/>
        <v>0</v>
      </c>
      <c r="G213" s="41">
        <f t="shared" si="15"/>
        <v>0</v>
      </c>
    </row>
    <row r="214" spans="1:8" ht="44.5" x14ac:dyDescent="0.45">
      <c r="A214" s="42" t="s">
        <v>79</v>
      </c>
      <c r="B214" s="39" t="s">
        <v>81</v>
      </c>
      <c r="C214" s="40"/>
      <c r="D214" s="26"/>
      <c r="E214" s="40"/>
      <c r="F214" s="34">
        <f t="shared" si="14"/>
        <v>0</v>
      </c>
      <c r="G214" s="41">
        <f t="shared" si="15"/>
        <v>0</v>
      </c>
    </row>
    <row r="215" spans="1:8" ht="16.5" x14ac:dyDescent="0.45">
      <c r="A215" s="42" t="s">
        <v>154</v>
      </c>
      <c r="B215" s="39" t="s">
        <v>155</v>
      </c>
      <c r="C215" s="40"/>
      <c r="D215" s="26"/>
      <c r="E215" s="40"/>
      <c r="F215" s="138">
        <f t="shared" si="14"/>
        <v>0</v>
      </c>
      <c r="G215" s="41">
        <f t="shared" si="15"/>
        <v>0</v>
      </c>
    </row>
    <row r="216" spans="1:8" ht="30" x14ac:dyDescent="0.45">
      <c r="A216" s="42" t="s">
        <v>156</v>
      </c>
      <c r="B216" s="39" t="s">
        <v>157</v>
      </c>
      <c r="C216" s="40"/>
      <c r="D216" s="26"/>
      <c r="E216" s="40"/>
      <c r="F216" s="138">
        <f t="shared" si="14"/>
        <v>0</v>
      </c>
      <c r="G216" s="41">
        <f t="shared" si="15"/>
        <v>0</v>
      </c>
    </row>
    <row r="217" spans="1:8" ht="16.5" x14ac:dyDescent="0.45">
      <c r="A217" s="31" t="s">
        <v>7</v>
      </c>
      <c r="B217" s="39" t="s">
        <v>61</v>
      </c>
      <c r="C217" s="40"/>
      <c r="D217" s="26"/>
      <c r="E217" s="40"/>
      <c r="F217" s="34">
        <f t="shared" si="14"/>
        <v>0</v>
      </c>
      <c r="G217" s="41">
        <f t="shared" si="15"/>
        <v>0</v>
      </c>
    </row>
    <row r="218" spans="1:8" ht="14.5" x14ac:dyDescent="0.35">
      <c r="A218" s="31" t="s">
        <v>9</v>
      </c>
      <c r="B218" s="39" t="s">
        <v>8</v>
      </c>
      <c r="C218" s="40"/>
      <c r="D218" s="26"/>
      <c r="E218" s="40"/>
      <c r="F218" s="34">
        <f t="shared" si="14"/>
        <v>0</v>
      </c>
      <c r="G218" s="41">
        <f t="shared" si="15"/>
        <v>0</v>
      </c>
    </row>
    <row r="219" spans="1:8" ht="16.5" x14ac:dyDescent="0.45">
      <c r="A219" s="31" t="s">
        <v>75</v>
      </c>
      <c r="B219" s="39" t="s">
        <v>80</v>
      </c>
      <c r="C219" s="40"/>
      <c r="D219" s="26"/>
      <c r="E219" s="40"/>
      <c r="F219" s="34">
        <f t="shared" si="14"/>
        <v>0</v>
      </c>
      <c r="G219" s="41">
        <f t="shared" si="15"/>
        <v>0</v>
      </c>
    </row>
    <row r="220" spans="1:8" ht="16.5" x14ac:dyDescent="0.45">
      <c r="A220" s="31" t="s">
        <v>10</v>
      </c>
      <c r="B220" s="39" t="s">
        <v>62</v>
      </c>
      <c r="C220" s="40"/>
      <c r="D220" s="26"/>
      <c r="E220" s="40"/>
      <c r="F220" s="34">
        <f t="shared" si="14"/>
        <v>0</v>
      </c>
      <c r="G220" s="41">
        <f t="shared" si="15"/>
        <v>0</v>
      </c>
    </row>
    <row r="221" spans="1:8" ht="16.5" x14ac:dyDescent="0.45">
      <c r="A221" s="31" t="s">
        <v>76</v>
      </c>
      <c r="B221" s="39" t="s">
        <v>82</v>
      </c>
      <c r="C221" s="40"/>
      <c r="D221" s="26"/>
      <c r="E221" s="40"/>
      <c r="F221" s="34">
        <f t="shared" si="14"/>
        <v>0</v>
      </c>
      <c r="G221" s="41">
        <f t="shared" si="15"/>
        <v>0</v>
      </c>
    </row>
    <row r="222" spans="1:8" ht="14.5" x14ac:dyDescent="0.35">
      <c r="A222" s="31" t="s">
        <v>11</v>
      </c>
      <c r="B222" s="39" t="s">
        <v>5</v>
      </c>
      <c r="C222" s="40"/>
      <c r="D222" s="26"/>
      <c r="E222" s="40"/>
      <c r="F222" s="34">
        <f t="shared" si="14"/>
        <v>0</v>
      </c>
      <c r="G222" s="41">
        <f t="shared" si="15"/>
        <v>0</v>
      </c>
    </row>
    <row r="223" spans="1:8" ht="16.5" x14ac:dyDescent="0.45">
      <c r="A223" s="31" t="s">
        <v>70</v>
      </c>
      <c r="B223" s="39" t="s">
        <v>71</v>
      </c>
      <c r="C223" s="40"/>
      <c r="D223" s="26"/>
      <c r="E223" s="40"/>
      <c r="F223" s="34">
        <f t="shared" si="14"/>
        <v>0</v>
      </c>
      <c r="G223" s="41">
        <f t="shared" si="15"/>
        <v>0</v>
      </c>
    </row>
    <row r="224" spans="1:8" ht="16.5" x14ac:dyDescent="0.45">
      <c r="A224" s="31" t="s">
        <v>63</v>
      </c>
      <c r="B224" s="39" t="s">
        <v>83</v>
      </c>
      <c r="C224" s="40"/>
      <c r="D224" s="26"/>
      <c r="E224" s="40"/>
      <c r="F224" s="34">
        <f t="shared" si="14"/>
        <v>0</v>
      </c>
      <c r="G224" s="41">
        <f t="shared" si="15"/>
        <v>0</v>
      </c>
    </row>
    <row r="225" spans="1:7" ht="15" thickBot="1" x14ac:dyDescent="0.4">
      <c r="A225" s="43" t="s">
        <v>72</v>
      </c>
      <c r="B225" s="44" t="s">
        <v>64</v>
      </c>
      <c r="C225" s="45"/>
      <c r="D225" s="56"/>
      <c r="E225" s="45"/>
      <c r="F225" s="46">
        <f t="shared" si="14"/>
        <v>0</v>
      </c>
      <c r="G225" s="47">
        <f t="shared" si="15"/>
        <v>0</v>
      </c>
    </row>
    <row r="226" spans="1:7" ht="14.5" x14ac:dyDescent="0.35">
      <c r="A226" s="68"/>
      <c r="B226" s="68"/>
      <c r="C226" s="69"/>
      <c r="D226" s="70"/>
      <c r="E226" s="69"/>
      <c r="F226" s="71"/>
      <c r="G226" s="72"/>
    </row>
    <row r="227" spans="1:7" ht="15" thickBot="1" x14ac:dyDescent="0.4">
      <c r="A227" s="161" t="s">
        <v>99</v>
      </c>
      <c r="B227" s="161"/>
      <c r="C227" s="161"/>
      <c r="D227" s="161"/>
      <c r="E227" s="161"/>
      <c r="F227" s="161"/>
      <c r="G227" s="161"/>
    </row>
    <row r="228" spans="1:7" ht="14.5" x14ac:dyDescent="0.35">
      <c r="A228" s="48" t="s">
        <v>12</v>
      </c>
      <c r="B228" s="49">
        <f>F211+F212+F213+F214+F215+F216</f>
        <v>0</v>
      </c>
      <c r="C228" s="50" t="s">
        <v>27</v>
      </c>
      <c r="D228" s="2"/>
      <c r="E228" s="48" t="s">
        <v>16</v>
      </c>
      <c r="F228" s="49">
        <f>G211+G212+G213+G214+G215+G216</f>
        <v>0</v>
      </c>
      <c r="G228" s="50" t="s">
        <v>27</v>
      </c>
    </row>
    <row r="229" spans="1:7" ht="14.5" x14ac:dyDescent="0.35">
      <c r="A229" s="31" t="s">
        <v>13</v>
      </c>
      <c r="B229" s="51">
        <f>F217+F218+F219</f>
        <v>0</v>
      </c>
      <c r="C229" s="52" t="s">
        <v>27</v>
      </c>
      <c r="D229" s="2"/>
      <c r="E229" s="31" t="s">
        <v>17</v>
      </c>
      <c r="F229" s="51">
        <f>G217+G218+G219</f>
        <v>0</v>
      </c>
      <c r="G229" s="52" t="s">
        <v>27</v>
      </c>
    </row>
    <row r="230" spans="1:7" ht="14.5" x14ac:dyDescent="0.35">
      <c r="A230" s="31" t="s">
        <v>18</v>
      </c>
      <c r="B230" s="51">
        <f>F220+F221+F222+F223</f>
        <v>0</v>
      </c>
      <c r="C230" s="52" t="s">
        <v>27</v>
      </c>
      <c r="D230" s="2"/>
      <c r="E230" s="31" t="s">
        <v>14</v>
      </c>
      <c r="F230" s="51">
        <f>G220+G221+G222+G223</f>
        <v>0</v>
      </c>
      <c r="G230" s="52" t="s">
        <v>27</v>
      </c>
    </row>
    <row r="231" spans="1:7" ht="15" thickBot="1" x14ac:dyDescent="0.4">
      <c r="A231" s="21" t="s">
        <v>19</v>
      </c>
      <c r="B231" s="53">
        <f>F224+F225</f>
        <v>0</v>
      </c>
      <c r="C231" s="54" t="s">
        <v>27</v>
      </c>
      <c r="D231" s="2"/>
      <c r="E231" s="21" t="s">
        <v>15</v>
      </c>
      <c r="F231" s="53">
        <f>G224+G225</f>
        <v>0</v>
      </c>
      <c r="G231" s="54" t="s">
        <v>27</v>
      </c>
    </row>
    <row r="232" spans="1:7" ht="14.5" x14ac:dyDescent="0.35">
      <c r="D232" s="2"/>
      <c r="E232" s="2"/>
    </row>
    <row r="233" spans="1:7" ht="13" thickBot="1" x14ac:dyDescent="0.3"/>
    <row r="234" spans="1:7" ht="16" thickBot="1" x14ac:dyDescent="0.4">
      <c r="A234" s="150" t="s">
        <v>91</v>
      </c>
      <c r="B234" s="150"/>
      <c r="C234" s="150"/>
      <c r="D234" s="150"/>
      <c r="E234" s="150"/>
      <c r="F234" s="150"/>
      <c r="G234" s="150"/>
    </row>
    <row r="235" spans="1:7" ht="15" thickBot="1" x14ac:dyDescent="0.4">
      <c r="A235" s="158" t="s">
        <v>86</v>
      </c>
      <c r="B235" s="159"/>
      <c r="C235" s="4"/>
      <c r="D235" s="3"/>
    </row>
    <row r="236" spans="1:7" ht="14.5" x14ac:dyDescent="0.35">
      <c r="A236" s="31" t="s">
        <v>87</v>
      </c>
      <c r="B236" s="32">
        <v>63.55</v>
      </c>
      <c r="C236" s="4"/>
      <c r="D236" s="3"/>
    </row>
    <row r="237" spans="1:7" ht="14.5" x14ac:dyDescent="0.35">
      <c r="A237" s="31" t="s">
        <v>88</v>
      </c>
      <c r="B237" s="32">
        <v>54.94</v>
      </c>
      <c r="C237" s="4"/>
      <c r="D237" s="3"/>
    </row>
    <row r="238" spans="1:7" ht="14.5" x14ac:dyDescent="0.35">
      <c r="A238" s="31" t="s">
        <v>89</v>
      </c>
      <c r="B238" s="32">
        <v>65.38</v>
      </c>
      <c r="C238" s="4"/>
      <c r="D238" s="3"/>
    </row>
    <row r="239" spans="1:7" ht="15" thickBot="1" x14ac:dyDescent="0.4">
      <c r="A239" s="21" t="s">
        <v>90</v>
      </c>
      <c r="B239" s="33">
        <v>78.959999999999994</v>
      </c>
      <c r="C239" s="4"/>
      <c r="D239" s="3"/>
    </row>
    <row r="240" spans="1:7" ht="15" thickBot="1" x14ac:dyDescent="0.4">
      <c r="A240" s="5"/>
      <c r="B240" s="1"/>
      <c r="C240" s="4"/>
      <c r="D240" s="3"/>
    </row>
    <row r="241" spans="1:5" ht="14.5" x14ac:dyDescent="0.35">
      <c r="A241" s="57" t="s">
        <v>92</v>
      </c>
      <c r="B241" s="58" t="s">
        <v>69</v>
      </c>
      <c r="C241" s="60" t="s">
        <v>94</v>
      </c>
      <c r="D241" s="144" t="s">
        <v>93</v>
      </c>
      <c r="E241" s="145"/>
    </row>
    <row r="242" spans="1:5" ht="16.5" x14ac:dyDescent="0.45">
      <c r="A242" s="31" t="s">
        <v>2</v>
      </c>
      <c r="B242" s="39" t="s">
        <v>59</v>
      </c>
      <c r="C242" s="61">
        <f>B236+32+(4*16)</f>
        <v>159.55000000000001</v>
      </c>
      <c r="D242" s="22"/>
      <c r="E242" s="63">
        <f>B236/C242</f>
        <v>0.39830774052021306</v>
      </c>
    </row>
    <row r="243" spans="1:5" ht="14.5" x14ac:dyDescent="0.35">
      <c r="A243" s="31" t="s">
        <v>78</v>
      </c>
      <c r="B243" s="39" t="s">
        <v>77</v>
      </c>
      <c r="C243" s="61">
        <f>B236+16</f>
        <v>79.55</v>
      </c>
      <c r="D243" s="22"/>
      <c r="E243" s="63">
        <f>B236/C243</f>
        <v>0.79886863607793834</v>
      </c>
    </row>
    <row r="244" spans="1:5" ht="16.5" x14ac:dyDescent="0.45">
      <c r="A244" s="31" t="s">
        <v>84</v>
      </c>
      <c r="B244" s="39" t="s">
        <v>60</v>
      </c>
      <c r="C244" s="61">
        <f>B236+B236+(6*12)+4+(7*16)</f>
        <v>315.10000000000002</v>
      </c>
      <c r="D244" s="22"/>
      <c r="E244" s="63">
        <f>(2*B236)/C244</f>
        <v>0.40336401142494444</v>
      </c>
    </row>
    <row r="245" spans="1:5" ht="44.5" x14ac:dyDescent="0.45">
      <c r="A245" s="42" t="s">
        <v>79</v>
      </c>
      <c r="B245" s="39" t="s">
        <v>81</v>
      </c>
      <c r="C245" s="61">
        <f>B236+B236+(3*17)+35.45</f>
        <v>213.55</v>
      </c>
      <c r="D245" s="22"/>
      <c r="E245" s="63">
        <f>(2*B236)/C245</f>
        <v>0.5951767735893233</v>
      </c>
    </row>
    <row r="246" spans="1:5" ht="16.5" x14ac:dyDescent="0.45">
      <c r="A246" s="42" t="s">
        <v>154</v>
      </c>
      <c r="B246" s="39" t="s">
        <v>155</v>
      </c>
      <c r="C246" s="61">
        <f>(2*B236)+(2*17)+12+16+16+16</f>
        <v>221.1</v>
      </c>
      <c r="D246" s="22"/>
      <c r="E246" s="63">
        <f>(2*B236)/C246</f>
        <v>0.57485300768882852</v>
      </c>
    </row>
    <row r="247" spans="1:5" ht="30" x14ac:dyDescent="0.45">
      <c r="A247" s="42" t="s">
        <v>156</v>
      </c>
      <c r="B247" s="39" t="s">
        <v>157</v>
      </c>
      <c r="C247" s="61">
        <f>(10*12)+18+B236+(6*16)+(2*32)</f>
        <v>361.55</v>
      </c>
      <c r="D247" s="22"/>
      <c r="E247" s="63">
        <f>B236/C247</f>
        <v>0.17577098603236066</v>
      </c>
    </row>
    <row r="248" spans="1:5" ht="16.5" x14ac:dyDescent="0.45">
      <c r="A248" s="31" t="s">
        <v>7</v>
      </c>
      <c r="B248" s="39" t="s">
        <v>61</v>
      </c>
      <c r="C248" s="61">
        <f>B237+32+(4*16)</f>
        <v>150.94</v>
      </c>
      <c r="D248" s="22"/>
      <c r="E248" s="63">
        <f>B237/C248</f>
        <v>0.36398568967801775</v>
      </c>
    </row>
    <row r="249" spans="1:5" ht="14.5" x14ac:dyDescent="0.35">
      <c r="A249" s="31" t="s">
        <v>9</v>
      </c>
      <c r="B249" s="39" t="s">
        <v>8</v>
      </c>
      <c r="C249" s="61">
        <f>B237+16</f>
        <v>70.94</v>
      </c>
      <c r="D249" s="22"/>
      <c r="E249" s="63">
        <f>B237/C249</f>
        <v>0.77445728784888634</v>
      </c>
    </row>
    <row r="250" spans="1:5" ht="16.5" x14ac:dyDescent="0.45">
      <c r="A250" s="31" t="s">
        <v>75</v>
      </c>
      <c r="B250" s="39" t="s">
        <v>80</v>
      </c>
      <c r="C250" s="61">
        <f>B237+B237+(3*17)+35.45</f>
        <v>196.32999999999998</v>
      </c>
      <c r="D250" s="22"/>
      <c r="E250" s="63">
        <f>(2*B237)/C250</f>
        <v>0.55966994346253762</v>
      </c>
    </row>
    <row r="251" spans="1:5" ht="16.5" x14ac:dyDescent="0.45">
      <c r="A251" s="31" t="s">
        <v>10</v>
      </c>
      <c r="B251" s="39" t="s">
        <v>62</v>
      </c>
      <c r="C251" s="61">
        <f>B238+32+(4*16)</f>
        <v>161.38</v>
      </c>
      <c r="D251" s="22"/>
      <c r="E251" s="63">
        <f>B238/C251</f>
        <v>0.40513074730449866</v>
      </c>
    </row>
    <row r="252" spans="1:5" ht="16.5" x14ac:dyDescent="0.45">
      <c r="A252" s="31" t="s">
        <v>76</v>
      </c>
      <c r="B252" s="39" t="s">
        <v>82</v>
      </c>
      <c r="C252" s="61">
        <f>(5*B238)+(8*17)+(2*35.45)</f>
        <v>533.79999999999995</v>
      </c>
      <c r="D252" s="22"/>
      <c r="E252" s="63">
        <f>(5*B238)/C252</f>
        <v>0.61240164855751222</v>
      </c>
    </row>
    <row r="253" spans="1:5" ht="14.5" x14ac:dyDescent="0.35">
      <c r="A253" s="31" t="s">
        <v>11</v>
      </c>
      <c r="B253" s="39" t="s">
        <v>5</v>
      </c>
      <c r="C253" s="61">
        <f>B238+16</f>
        <v>81.38</v>
      </c>
      <c r="D253" s="22"/>
      <c r="E253" s="63">
        <f>B238/C253</f>
        <v>0.80339149668223153</v>
      </c>
    </row>
    <row r="254" spans="1:5" ht="16.5" x14ac:dyDescent="0.45">
      <c r="A254" s="31" t="s">
        <v>70</v>
      </c>
      <c r="B254" s="39" t="s">
        <v>71</v>
      </c>
      <c r="C254" s="61">
        <f>B238+3+14+(2*12)+(2*16)</f>
        <v>138.38</v>
      </c>
      <c r="D254" s="22"/>
      <c r="E254" s="63">
        <f>B238/C254</f>
        <v>0.47246711952594306</v>
      </c>
    </row>
    <row r="255" spans="1:5" ht="16.5" x14ac:dyDescent="0.45">
      <c r="A255" s="31" t="s">
        <v>63</v>
      </c>
      <c r="B255" s="39" t="s">
        <v>83</v>
      </c>
      <c r="C255" s="61">
        <f>B239+(2*23)+(3*16)</f>
        <v>172.95999999999998</v>
      </c>
      <c r="D255" s="22"/>
      <c r="E255" s="63">
        <f>B239/C255</f>
        <v>0.45652173913043481</v>
      </c>
    </row>
    <row r="256" spans="1:5" ht="15" thickBot="1" x14ac:dyDescent="0.4">
      <c r="A256" s="59" t="s">
        <v>72</v>
      </c>
      <c r="B256" s="44" t="s">
        <v>64</v>
      </c>
      <c r="C256" s="62">
        <f>B239</f>
        <v>78.959999999999994</v>
      </c>
      <c r="D256" s="65"/>
      <c r="E256" s="64">
        <f>B239/C256</f>
        <v>1</v>
      </c>
    </row>
  </sheetData>
  <sheetProtection algorithmName="SHA-512" hashValue="bh4lPwR4Qzx054BelFSD13C0KTLKqLN8/7JwmqENlUOKoQwl1mOTfHHSUyO9AMqgHAPISaYdqMl5Y+/CgHgynw==" saltValue="KHVL4jA8BaG1pZy7rJh+jQ==" spinCount="100000" sheet="1" formatColumns="0" formatRows="0" deleteColumns="0" deleteRows="0"/>
  <protectedRanges>
    <protectedRange password="ECFA" sqref="B2:G3 E6:E7 B11:B12 C15:C18 E15:E18 B39:B40 C43:C46 E43:E46 B67:B68 C71:C74 E71:E74 B95:B96 C99:C102 E99:E102 B123:B124 C127:C130 E127:E130 B151:B152 C155:C158 E155:E158 B179:B180 C183:C186 E183:E186 B207:B208 C211:C214 E211:E214 C161:C169 E161:E169 C21:C29 E21:E29 C49:C57 E49:E57 C77:C85 E77:E85 C105:C113 E105:E113 C133:C141 E133:E142 C189:C197 E189:E197 C217:C225 E217:E225" name="User Data Entry"/>
    <protectedRange password="ECFA" sqref="C159:C160 E159:E160" name="User Data Entry_3"/>
    <protectedRange password="ECFA" sqref="C19:C20 E19:E20" name="User Data Entry_4"/>
    <protectedRange password="ECFA" sqref="C47:C48 E47:E48" name="User Data Entry_5"/>
    <protectedRange password="ECFA" sqref="C75:C76 E75:E76" name="User Data Entry_6"/>
    <protectedRange password="ECFA" sqref="C103:C104 E103:E104" name="User Data Entry_7"/>
    <protectedRange password="ECFA" sqref="C131:C132 E131:E132" name="User Data Entry_8"/>
    <protectedRange password="ECFA" sqref="C187:C188 E187:E188" name="User Data Entry_9"/>
    <protectedRange password="ECFA" sqref="C215:C216 E215:E216" name="User Data Entry_10"/>
  </protectedRanges>
  <mergeCells count="40">
    <mergeCell ref="A235:B235"/>
    <mergeCell ref="C13:E13"/>
    <mergeCell ref="D241:E241"/>
    <mergeCell ref="A234:G234"/>
    <mergeCell ref="A13:B13"/>
    <mergeCell ref="A37:G37"/>
    <mergeCell ref="A41:B41"/>
    <mergeCell ref="C41:E41"/>
    <mergeCell ref="A149:G149"/>
    <mergeCell ref="A153:B153"/>
    <mergeCell ref="C153:E153"/>
    <mergeCell ref="A177:G177"/>
    <mergeCell ref="A181:B181"/>
    <mergeCell ref="C181:E181"/>
    <mergeCell ref="A171:G171"/>
    <mergeCell ref="A205:G205"/>
    <mergeCell ref="A227:G227"/>
    <mergeCell ref="A199:G199"/>
    <mergeCell ref="A143:G143"/>
    <mergeCell ref="B2:G2"/>
    <mergeCell ref="B3:G3"/>
    <mergeCell ref="A9:G9"/>
    <mergeCell ref="A5:G5"/>
    <mergeCell ref="A7:C7"/>
    <mergeCell ref="A59:G59"/>
    <mergeCell ref="A31:G31"/>
    <mergeCell ref="A121:G121"/>
    <mergeCell ref="A209:B209"/>
    <mergeCell ref="C209:E209"/>
    <mergeCell ref="A125:B125"/>
    <mergeCell ref="C125:E125"/>
    <mergeCell ref="F1:G1"/>
    <mergeCell ref="A115:G115"/>
    <mergeCell ref="A87:G87"/>
    <mergeCell ref="A65:G65"/>
    <mergeCell ref="A69:B69"/>
    <mergeCell ref="C69:E69"/>
    <mergeCell ref="A93:G93"/>
    <mergeCell ref="A97:B97"/>
    <mergeCell ref="C97:E97"/>
  </mergeCells>
  <dataValidations count="1">
    <dataValidation type="list" allowBlank="1" showInputMessage="1" showErrorMessage="1" sqref="E6:E7" xr:uid="{00000000-0002-0000-0300-000000000000}">
      <formula1>$O$6:$P$6</formula1>
    </dataValidation>
  </dataValidations>
  <pageMargins left="0.7" right="0.7" top="0.75" bottom="0.75" header="0.3" footer="0.3"/>
  <pageSetup scale="75" fitToHeight="0" orientation="portrait" r:id="rId1"/>
  <headerFooter>
    <oddHeader>&amp;CTRI Guidance Tool</oddHeader>
    <oddFooter>&amp;LPrepared by US Poultry &amp; Egg
2nd Release: January 2018&amp;C&amp;G&amp;R&amp;A
Page &amp;P of &amp;N</oddFooter>
  </headerFooter>
  <rowBreaks count="1" manualBreakCount="1">
    <brk id="36"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30"/>
  <sheetViews>
    <sheetView zoomScaleNormal="100" workbookViewId="0">
      <selection activeCell="E10" sqref="E10"/>
    </sheetView>
  </sheetViews>
  <sheetFormatPr defaultRowHeight="12.5" x14ac:dyDescent="0.25"/>
  <cols>
    <col min="1" max="1" width="30.1796875" customWidth="1"/>
    <col min="2" max="2" width="24.81640625" customWidth="1"/>
    <col min="3" max="3" width="21.1796875" customWidth="1"/>
    <col min="4" max="4" width="18.1796875" customWidth="1"/>
    <col min="5" max="5" width="12" customWidth="1"/>
  </cols>
  <sheetData>
    <row r="1" spans="1:5" ht="15.5" x14ac:dyDescent="0.35">
      <c r="A1" s="8" t="s">
        <v>44</v>
      </c>
      <c r="B1" s="9"/>
      <c r="C1" s="9"/>
      <c r="D1" s="9"/>
      <c r="E1" s="9"/>
    </row>
    <row r="2" spans="1:5" ht="14.5" x14ac:dyDescent="0.35">
      <c r="A2" s="10" t="s">
        <v>45</v>
      </c>
      <c r="B2" s="170">
        <f>'Inputs and Calculations'!B2:G2</f>
        <v>0</v>
      </c>
      <c r="C2" s="170"/>
      <c r="D2" s="11"/>
    </row>
    <row r="3" spans="1:5" ht="14.5" x14ac:dyDescent="0.35">
      <c r="A3" s="12" t="s">
        <v>46</v>
      </c>
      <c r="B3" s="170">
        <f>'Inputs and Calculations'!B3:G3</f>
        <v>0</v>
      </c>
      <c r="C3" s="170"/>
      <c r="D3" s="11"/>
    </row>
    <row r="4" spans="1:5" ht="15" thickBot="1" x14ac:dyDescent="0.4">
      <c r="A4" s="12"/>
      <c r="B4" s="13"/>
      <c r="C4" s="11"/>
      <c r="D4" s="11"/>
    </row>
    <row r="5" spans="1:5" ht="14.5" x14ac:dyDescent="0.35">
      <c r="A5" s="14" t="s">
        <v>6</v>
      </c>
      <c r="B5" s="15" t="s">
        <v>47</v>
      </c>
      <c r="C5" s="15" t="s">
        <v>48</v>
      </c>
      <c r="D5" s="168" t="s">
        <v>49</v>
      </c>
      <c r="E5" s="173" t="s">
        <v>28</v>
      </c>
    </row>
    <row r="6" spans="1:5" ht="15" thickBot="1" x14ac:dyDescent="0.4">
      <c r="A6" s="16" t="s">
        <v>50</v>
      </c>
      <c r="B6" s="17">
        <v>25000</v>
      </c>
      <c r="C6" s="17">
        <v>10000</v>
      </c>
      <c r="D6" s="169"/>
      <c r="E6" s="174"/>
    </row>
    <row r="7" spans="1:5" ht="14.5" x14ac:dyDescent="0.35">
      <c r="A7" s="18" t="s">
        <v>109</v>
      </c>
      <c r="B7" s="19">
        <f>'Inputs and Calculations'!B32+'Inputs and Calculations'!B60+'Inputs and Calculations'!B88+'Inputs and Calculations'!B116+'Inputs and Calculations'!B144+'Inputs and Calculations'!B172+'Inputs and Calculations'!B200+'Inputs and Calculations'!B228</f>
        <v>0</v>
      </c>
      <c r="C7" s="97">
        <v>0</v>
      </c>
      <c r="D7" s="20" t="str">
        <f>IF(OR(B7&gt;=25000,C7&gt;=10000),"Reportable","Not Reportable")</f>
        <v>Not Reportable</v>
      </c>
      <c r="E7" s="95" t="str">
        <f>IF(D7="Not Reportable", "--",IF(D7="Reportable","Form A",IF(D25&gt;500,"Form R","--")))</f>
        <v>--</v>
      </c>
    </row>
    <row r="8" spans="1:5" ht="14.5" x14ac:dyDescent="0.35">
      <c r="A8" s="31" t="s">
        <v>110</v>
      </c>
      <c r="B8" s="19">
        <f>'Inputs and Calculations'!B33+'Inputs and Calculations'!B61+'Inputs and Calculations'!B89+'Inputs and Calculations'!B117+'Inputs and Calculations'!B145+'Inputs and Calculations'!B173+'Inputs and Calculations'!B201+'Inputs and Calculations'!B229</f>
        <v>0</v>
      </c>
      <c r="C8" s="97">
        <v>0</v>
      </c>
      <c r="D8" s="20" t="str">
        <f t="shared" ref="D8:D10" si="0">IF(OR(B8&gt;=25000,C8&gt;=10000),"Reportable","Not Reportable")</f>
        <v>Not Reportable</v>
      </c>
      <c r="E8" s="95" t="str">
        <f t="shared" ref="E8:E10" si="1">IF(D8="Not Reportable", "--",IF(D8="Reportable","Form A",IF(D26&gt;500,"Form R","--")))</f>
        <v>--</v>
      </c>
    </row>
    <row r="9" spans="1:5" ht="14.5" x14ac:dyDescent="0.35">
      <c r="A9" s="31" t="s">
        <v>111</v>
      </c>
      <c r="B9" s="19">
        <f>'Inputs and Calculations'!B34+'Inputs and Calculations'!B62+'Inputs and Calculations'!B90+'Inputs and Calculations'!B118+'Inputs and Calculations'!B146+'Inputs and Calculations'!B174+'Inputs and Calculations'!B202+'Inputs and Calculations'!B230</f>
        <v>0</v>
      </c>
      <c r="C9" s="97">
        <v>0</v>
      </c>
      <c r="D9" s="20" t="str">
        <f t="shared" si="0"/>
        <v>Not Reportable</v>
      </c>
      <c r="E9" s="95" t="str">
        <f t="shared" si="1"/>
        <v>--</v>
      </c>
    </row>
    <row r="10" spans="1:5" ht="15" thickBot="1" x14ac:dyDescent="0.4">
      <c r="A10" s="82" t="s">
        <v>112</v>
      </c>
      <c r="B10" s="98">
        <f>'Inputs and Calculations'!B35+'Inputs and Calculations'!B63+'Inputs and Calculations'!B91+'Inputs and Calculations'!B119+'Inputs and Calculations'!B147+'Inputs and Calculations'!B175+'Inputs and Calculations'!B203+'Inputs and Calculations'!B231</f>
        <v>0</v>
      </c>
      <c r="C10" s="83">
        <v>0</v>
      </c>
      <c r="D10" s="99" t="str">
        <f t="shared" si="0"/>
        <v>Not Reportable</v>
      </c>
      <c r="E10" s="139" t="str">
        <f t="shared" si="1"/>
        <v>--</v>
      </c>
    </row>
    <row r="11" spans="1:5" ht="13" thickBot="1" x14ac:dyDescent="0.3"/>
    <row r="12" spans="1:5" ht="14.5" x14ac:dyDescent="0.35">
      <c r="A12" s="171" t="s">
        <v>134</v>
      </c>
      <c r="B12" s="172"/>
    </row>
    <row r="13" spans="1:5" ht="14.5" x14ac:dyDescent="0.35">
      <c r="A13" s="18" t="s">
        <v>130</v>
      </c>
      <c r="B13" s="93">
        <f>'Inputs and Calculations'!F32+'Inputs and Calculations'!F60+'Inputs and Calculations'!F88+'Inputs and Calculations'!F116+'Inputs and Calculations'!F144+'Inputs and Calculations'!F172+'Inputs and Calculations'!F200+'Inputs and Calculations'!F228</f>
        <v>0</v>
      </c>
    </row>
    <row r="14" spans="1:5" ht="14.5" x14ac:dyDescent="0.35">
      <c r="A14" s="31" t="s">
        <v>131</v>
      </c>
      <c r="B14" s="93">
        <f>'Inputs and Calculations'!F33+'Inputs and Calculations'!F61+'Inputs and Calculations'!F89+'Inputs and Calculations'!F117+'Inputs and Calculations'!F145+'Inputs and Calculations'!F173+'Inputs and Calculations'!F201+'Inputs and Calculations'!F229</f>
        <v>0</v>
      </c>
    </row>
    <row r="15" spans="1:5" ht="14.5" x14ac:dyDescent="0.35">
      <c r="A15" s="31" t="s">
        <v>132</v>
      </c>
      <c r="B15" s="93">
        <f>'Inputs and Calculations'!F34+'Inputs and Calculations'!F62+'Inputs and Calculations'!F90+'Inputs and Calculations'!F118+'Inputs and Calculations'!F146+'Inputs and Calculations'!F174+'Inputs and Calculations'!F202+'Inputs and Calculations'!F230</f>
        <v>0</v>
      </c>
    </row>
    <row r="16" spans="1:5" ht="15" thickBot="1" x14ac:dyDescent="0.4">
      <c r="A16" s="82" t="s">
        <v>133</v>
      </c>
      <c r="B16" s="94">
        <f>'Inputs and Calculations'!F35+'Inputs and Calculations'!F63+'Inputs and Calculations'!F91+'Inputs and Calculations'!F119+'Inputs and Calculations'!F147+'Inputs and Calculations'!F175+'Inputs and Calculations'!F203+'Inputs and Calculations'!F231</f>
        <v>0</v>
      </c>
    </row>
    <row r="18" spans="1:4" ht="14.5" x14ac:dyDescent="0.35">
      <c r="A18" s="28" t="s">
        <v>85</v>
      </c>
      <c r="B18" s="29"/>
      <c r="C18" s="29"/>
      <c r="D18" s="29"/>
    </row>
    <row r="19" spans="1:4" ht="15" thickBot="1" x14ac:dyDescent="0.4">
      <c r="A19" s="27"/>
      <c r="B19" s="74"/>
      <c r="C19" s="74"/>
      <c r="D19" s="74"/>
    </row>
    <row r="20" spans="1:4" ht="15" thickBot="1" x14ac:dyDescent="0.4">
      <c r="A20" s="175" t="s">
        <v>125</v>
      </c>
      <c r="B20" s="176"/>
      <c r="C20" s="176"/>
      <c r="D20" s="91" t="s">
        <v>123</v>
      </c>
    </row>
    <row r="21" spans="1:4" ht="14.5" x14ac:dyDescent="0.35">
      <c r="A21" s="164" t="s">
        <v>127</v>
      </c>
      <c r="B21" s="165"/>
      <c r="C21" s="89">
        <f>IF('Inputs and Calculations'!E7="Yes",0.15, 0.36)</f>
        <v>0.36</v>
      </c>
      <c r="D21" s="90" t="s">
        <v>126</v>
      </c>
    </row>
    <row r="22" spans="1:4" ht="15" thickBot="1" x14ac:dyDescent="0.4">
      <c r="A22" s="166" t="s">
        <v>124</v>
      </c>
      <c r="B22" s="167"/>
      <c r="C22" s="75">
        <v>3.3E-3</v>
      </c>
      <c r="D22" s="76" t="s">
        <v>126</v>
      </c>
    </row>
    <row r="23" spans="1:4" ht="13" thickBot="1" x14ac:dyDescent="0.3"/>
    <row r="24" spans="1:4" ht="44" thickBot="1" x14ac:dyDescent="0.4">
      <c r="A24" s="86" t="s">
        <v>6</v>
      </c>
      <c r="B24" s="87" t="s">
        <v>117</v>
      </c>
      <c r="C24" s="87" t="s">
        <v>115</v>
      </c>
      <c r="D24" s="88" t="s">
        <v>116</v>
      </c>
    </row>
    <row r="25" spans="1:4" ht="14.5" x14ac:dyDescent="0.35">
      <c r="A25" s="18" t="s">
        <v>118</v>
      </c>
      <c r="B25" s="78" t="str">
        <f>IF('Inputs and Calculations'!E6="Yes", B13*C21/2000, "Tool Not Able to Calculate. Additional Guidance Required")</f>
        <v>Tool Not Able to Calculate. Additional Guidance Required</v>
      </c>
      <c r="C25" s="84" t="str">
        <f>IF('Inputs and Calculations'!E6="Yes", B13*C22/2000, "Tool Not Able to Calculate. Additional Guidance Required")</f>
        <v>Tool Not Able to Calculate. Additional Guidance Required</v>
      </c>
      <c r="D25" s="85" t="e">
        <f>B25+C25</f>
        <v>#VALUE!</v>
      </c>
    </row>
    <row r="26" spans="1:4" ht="14.5" x14ac:dyDescent="0.35">
      <c r="A26" s="31" t="s">
        <v>119</v>
      </c>
      <c r="B26" s="79" t="str">
        <f>IF('Inputs and Calculations'!E6="Yes", B14*C21/2000, "Tool Not Able to Calculate. Additional Guidance Required")</f>
        <v>Tool Not Able to Calculate. Additional Guidance Required</v>
      </c>
      <c r="C26" s="80" t="str">
        <f>IF('Inputs and Calculations'!E6="Yes", B14*C22/2000, "Tool Not Able to Calculate. Additional Guidance Required")</f>
        <v>Tool Not Able to Calculate. Additional Guidance Required</v>
      </c>
      <c r="D26" s="81" t="e">
        <f t="shared" ref="D26:D28" si="2">B26+C26</f>
        <v>#VALUE!</v>
      </c>
    </row>
    <row r="27" spans="1:4" ht="14.5" x14ac:dyDescent="0.35">
      <c r="A27" s="31" t="s">
        <v>120</v>
      </c>
      <c r="B27" s="79" t="str">
        <f>IF('Inputs and Calculations'!E6="Yes", B15*C21/2000, "Tool Not Able to Calculate. Additional Guidance Required")</f>
        <v>Tool Not Able to Calculate. Additional Guidance Required</v>
      </c>
      <c r="C27" s="80" t="str">
        <f>IF('Inputs and Calculations'!E6="Yes", B15*C22/2000, "Tool Not Able to Calculate. Additional Guidance Required")</f>
        <v>Tool Not Able to Calculate. Additional Guidance Required</v>
      </c>
      <c r="D27" s="81" t="e">
        <f t="shared" si="2"/>
        <v>#VALUE!</v>
      </c>
    </row>
    <row r="28" spans="1:4" ht="15" thickBot="1" x14ac:dyDescent="0.4">
      <c r="A28" s="82" t="s">
        <v>121</v>
      </c>
      <c r="B28" s="100" t="str">
        <f>IF('Inputs and Calculations'!E6="Yes", B16*C21/2000, "Tool Not Able to Calculate. Additional Guidance Required")</f>
        <v>Tool Not Able to Calculate. Additional Guidance Required</v>
      </c>
      <c r="C28" s="101" t="str">
        <f>IF('Inputs and Calculations'!E6="Yes", B16*C22/2000, "Tool Not Able to Calculate. Additional Guidance Required")</f>
        <v>Tool Not Able to Calculate. Additional Guidance Required</v>
      </c>
      <c r="D28" s="102" t="e">
        <f t="shared" si="2"/>
        <v>#VALUE!</v>
      </c>
    </row>
    <row r="30" spans="1:4" ht="14.5" x14ac:dyDescent="0.35">
      <c r="A30" s="92" t="s">
        <v>122</v>
      </c>
    </row>
  </sheetData>
  <sheetProtection algorithmName="SHA-512" hashValue="4YhyBQt+LH3hmryZ0kUGhKYNEO9xhyvDMR586a+9+Fn6g+m+WLiBbs8DYtoOm++znK0l74ssYMW1877yESqeCg==" saltValue="Isv7dZj8oL3ne6CC82lsWQ==" spinCount="100000" sheet="1" formatCells="0" formatColumns="0" formatRows="0" deleteColumns="0" deleteRows="0"/>
  <mergeCells count="8">
    <mergeCell ref="E5:E6"/>
    <mergeCell ref="A20:C20"/>
    <mergeCell ref="A21:B21"/>
    <mergeCell ref="A22:B22"/>
    <mergeCell ref="D5:D6"/>
    <mergeCell ref="B2:C2"/>
    <mergeCell ref="B3:C3"/>
    <mergeCell ref="A12:B12"/>
  </mergeCells>
  <conditionalFormatting sqref="D7:D10">
    <cfRule type="cellIs" dxfId="3" priority="7" operator="equal">
      <formula>"Reportable"</formula>
    </cfRule>
  </conditionalFormatting>
  <conditionalFormatting sqref="D25:D28">
    <cfRule type="cellIs" dxfId="2" priority="3" operator="equal">
      <formula>"Reportable"</formula>
    </cfRule>
  </conditionalFormatting>
  <conditionalFormatting sqref="C25:C28">
    <cfRule type="cellIs" dxfId="1" priority="2" operator="equal">
      <formula>"Reportable"</formula>
    </cfRule>
  </conditionalFormatting>
  <conditionalFormatting sqref="E7:E10">
    <cfRule type="cellIs" dxfId="0" priority="1" operator="equal">
      <formula>"Reportable"</formula>
    </cfRule>
  </conditionalFormatting>
  <pageMargins left="0.7" right="0.7" top="0.75" bottom="0.75" header="0.3" footer="0.3"/>
  <pageSetup scale="86" orientation="portrait" r:id="rId1"/>
  <headerFooter>
    <oddHeader>&amp;CTRI Guidance Tool</oddHeader>
    <oddFooter>&amp;LPrepared by US Poultry &amp; Egg
2nd Release: January 2018&amp;C&amp;G&amp;R&amp;A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CoverSheet</vt:lpstr>
      <vt:lpstr>Instructions</vt:lpstr>
      <vt:lpstr>Example Data Input</vt:lpstr>
      <vt:lpstr>Inputs and Calculations</vt:lpstr>
      <vt:lpstr>Summary</vt:lpstr>
      <vt:lpstr>CoverSheet!Print_Area</vt:lpstr>
      <vt:lpstr>'Example Data Input'!Print_Area</vt:lpstr>
      <vt:lpstr>'Inputs and Calculations'!Print_Area</vt:lpstr>
    </vt:vector>
  </TitlesOfParts>
  <Company>Walsh Engineering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 Preferred User</dc:creator>
  <cp:lastModifiedBy>Trent Samples</cp:lastModifiedBy>
  <cp:lastPrinted>2018-01-04T20:02:32Z</cp:lastPrinted>
  <dcterms:created xsi:type="dcterms:W3CDTF">2000-05-29T17:52:49Z</dcterms:created>
  <dcterms:modified xsi:type="dcterms:W3CDTF">2018-01-04T20:35:58Z</dcterms:modified>
</cp:coreProperties>
</file>